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bin" ContentType="application/vnd.openxmlformats-officedocument.wordprocessingml.printerSettings"/>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worksheets/sheet.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Export Summary" sheetId="1" r:id="rId3"/>
    <sheet name="Sheet 1 - Production Sheet" sheetId="2" r:id="rId4"/>
    <sheet name="Sheet 1 - Truck Survey" sheetId="3" r:id="rId5"/>
  </sheets>
</workbook>
</file>

<file path=xl/sharedStrings.xml><?xml version="1.0" encoding="utf-8"?>
<sst xmlns="http://schemas.openxmlformats.org/spreadsheetml/2006/main" uniqueCount="285">
  <si>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</si>
  <si>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</si>
  <si>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</si>
  <si>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</si>
  <si>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 1</t>
  </si>
  <si>
    <t>Production Sheet</t>
  </si>
  <si>
    <t>Sheet 1 - Production Sheet</t>
  </si>
  <si>
    <t>Railway and Truck Fuel Consumption and Emissions Chart</t>
  </si>
  <si>
    <t>Capacities</t>
  </si>
  <si>
    <t>Fuel Efficiency (Ave)</t>
  </si>
  <si>
    <r>
      <rPr>
        <sz val="14"/>
        <color indexed="8"/>
        <rFont val="Helvetica Neue"/>
      </rPr>
      <t>Capesize Ship</t>
    </r>
    <r>
      <rPr>
        <vertAlign val="superscript"/>
        <sz val="14"/>
        <color indexed="8"/>
        <rFont val="Helvetica Neue"/>
      </rPr>
      <t>1</t>
    </r>
  </si>
  <si>
    <t>Tonnes</t>
  </si>
  <si>
    <t>Average Fuel Consumption (See Page 3)</t>
  </si>
  <si>
    <r>
      <rPr>
        <sz val="14"/>
        <color indexed="8"/>
        <rFont val="Helvetica Neue"/>
      </rPr>
      <t>Panamax Ship</t>
    </r>
    <r>
      <rPr>
        <vertAlign val="superscript"/>
        <sz val="14"/>
        <color indexed="8"/>
        <rFont val="Helvetica Neue"/>
      </rPr>
      <t>1</t>
    </r>
  </si>
  <si>
    <t>Alberni</t>
  </si>
  <si>
    <t>L/hr</t>
  </si>
  <si>
    <t>US Gal/hr</t>
  </si>
  <si>
    <t>Grist</t>
  </si>
  <si>
    <r>
      <rPr>
        <sz val="14"/>
        <color indexed="8"/>
        <rFont val="Helvetica Neue"/>
      </rPr>
      <t>Rail coal car</t>
    </r>
    <r>
      <rPr>
        <vertAlign val="superscript"/>
        <sz val="14"/>
        <color indexed="8"/>
        <rFont val="Helvetica Neue"/>
      </rPr>
      <t>2</t>
    </r>
  </si>
  <si>
    <t>Locos in train</t>
  </si>
  <si>
    <t>GWhr/hr</t>
  </si>
  <si>
    <r>
      <rPr>
        <u val="single"/>
        <sz val="12"/>
        <color indexed="14"/>
        <rFont val="Helvetica"/>
      </rPr>
      <t>http://en.wikipedia.org/wiki/Diesel_fuel</t>
    </r>
  </si>
  <si>
    <r>
      <rPr>
        <sz val="14"/>
        <color indexed="8"/>
        <rFont val="Helvetica Neue"/>
      </rPr>
      <t>B-Train truck</t>
    </r>
    <r>
      <rPr>
        <vertAlign val="superscript"/>
        <sz val="14"/>
        <color indexed="8"/>
        <rFont val="Helvetica Neue"/>
      </rPr>
      <t>1</t>
    </r>
  </si>
  <si>
    <r>
      <rPr>
        <sz val="14"/>
        <color indexed="8"/>
        <rFont val="Helvetica Neue"/>
      </rPr>
      <t>B-Train Truck</t>
    </r>
    <r>
      <rPr>
        <vertAlign val="superscript"/>
        <sz val="14"/>
        <color indexed="8"/>
        <rFont val="Helvetica Neue"/>
      </rPr>
      <t>6</t>
    </r>
  </si>
  <si>
    <t>L/100km</t>
  </si>
  <si>
    <t>mpg</t>
  </si>
  <si>
    <r>
      <rPr>
        <sz val="14"/>
        <color indexed="8"/>
        <rFont val="Helvetica Neue"/>
      </rPr>
      <t># Train Cars</t>
    </r>
    <r>
      <rPr>
        <vertAlign val="superscript"/>
        <sz val="14"/>
        <color indexed="8"/>
        <rFont val="Helvetica Neue"/>
      </rPr>
      <t>2</t>
    </r>
  </si>
  <si>
    <t>Average B-Train Fuel Consumption</t>
  </si>
  <si>
    <t>Train Tons (US)</t>
  </si>
  <si>
    <t>Tons</t>
  </si>
  <si>
    <t>Locomotives in Train</t>
  </si>
  <si>
    <t>Cost of Diesel ($/L)</t>
  </si>
  <si>
    <t>Cost of Electricity ($/kWhr)</t>
  </si>
  <si>
    <t>Average Fuel Consumption per Roundtrip</t>
  </si>
  <si>
    <t>Tax Revenue on Fuel</t>
  </si>
  <si>
    <t>Distances to Export Point</t>
  </si>
  <si>
    <t>Route and Mode</t>
  </si>
  <si>
    <t>Fuel</t>
  </si>
  <si>
    <r>
      <rPr>
        <b val="1"/>
        <sz val="12"/>
        <color indexed="8"/>
        <rFont val="Helvetica Neue"/>
      </rPr>
      <t>ELECTRICITY</t>
    </r>
    <r>
      <rPr>
        <vertAlign val="superscript"/>
        <sz val="14"/>
        <color indexed="8"/>
        <rFont val="Helvetica Neue"/>
      </rPr>
      <t>13</t>
    </r>
  </si>
  <si>
    <t>COST @ $1.20/L and $0.08/kWhr</t>
  </si>
  <si>
    <t>HST Gas Tax</t>
  </si>
  <si>
    <t>Carbon Tax</t>
  </si>
  <si>
    <t>Fuel Price $/L</t>
  </si>
  <si>
    <r>
      <rPr>
        <sz val="14"/>
        <color indexed="8"/>
        <rFont val="Helvetica"/>
      </rPr>
      <t>Train to Port Alberni</t>
    </r>
    <r>
      <rPr>
        <vertAlign val="superscript"/>
        <sz val="14"/>
        <color indexed="8"/>
        <rFont val="Helvetica"/>
      </rPr>
      <t>3</t>
    </r>
  </si>
  <si>
    <t>km</t>
  </si>
  <si>
    <t>Train to Port Alberni</t>
  </si>
  <si>
    <t>L</t>
  </si>
  <si>
    <t>KWhr</t>
  </si>
  <si>
    <t>Fuel Tax (HST)</t>
  </si>
  <si>
    <r>
      <rPr>
        <sz val="14"/>
        <color indexed="8"/>
        <rFont val="Helvetica"/>
      </rPr>
      <t>Train on Grist Alberni Link</t>
    </r>
    <r>
      <rPr>
        <vertAlign val="superscript"/>
        <sz val="14"/>
        <color indexed="8"/>
        <rFont val="Helvetica"/>
      </rPr>
      <t>34</t>
    </r>
  </si>
  <si>
    <t>Train on Grist Alberni Link</t>
  </si>
  <si>
    <t>Carbon Tax (2012)</t>
  </si>
  <si>
    <r>
      <rPr>
        <sz val="14"/>
        <color indexed="8"/>
        <rFont val="Helvetica"/>
      </rPr>
      <t>Hwy 19/4 to Port Alberni</t>
    </r>
    <r>
      <rPr>
        <vertAlign val="superscript"/>
        <sz val="14"/>
        <color indexed="8"/>
        <rFont val="Helvetica"/>
      </rPr>
      <t>4</t>
    </r>
  </si>
  <si>
    <t>Truck (Port Alberni)</t>
  </si>
  <si>
    <r>
      <rPr>
        <sz val="14"/>
        <color indexed="8"/>
        <rFont val="Helvetica"/>
      </rPr>
      <t>Hwy 19/4 thru Horne Lake</t>
    </r>
    <r>
      <rPr>
        <vertAlign val="superscript"/>
        <sz val="14"/>
        <color indexed="8"/>
        <rFont val="Helvetica"/>
      </rPr>
      <t>9</t>
    </r>
  </si>
  <si>
    <t>Truck (Duke Pt.)</t>
  </si>
  <si>
    <r>
      <rPr>
        <sz val="14"/>
        <color indexed="8"/>
        <rFont val="Helvetica"/>
      </rPr>
      <t>Hwy 19 to Middle Pt.</t>
    </r>
    <r>
      <rPr>
        <vertAlign val="superscript"/>
        <sz val="14"/>
        <color indexed="8"/>
        <rFont val="Helvetica"/>
      </rPr>
      <t>4</t>
    </r>
  </si>
  <si>
    <t>Truck (Middle Pt.)</t>
  </si>
  <si>
    <r>
      <rPr>
        <sz val="14"/>
        <color indexed="8"/>
        <rFont val="Helvetica"/>
      </rPr>
      <t>Hwy 19 to Duke Point</t>
    </r>
    <r>
      <rPr>
        <vertAlign val="superscript"/>
        <sz val="14"/>
        <color indexed="8"/>
        <rFont val="Helvetica"/>
      </rPr>
      <t>4</t>
    </r>
  </si>
  <si>
    <t>Truck (Gold River)</t>
  </si>
  <si>
    <t>Train Time and Speeds and Fuel</t>
  </si>
  <si>
    <t>Trips to Fill</t>
  </si>
  <si>
    <t>Panamax</t>
  </si>
  <si>
    <t>Capesize</t>
  </si>
  <si>
    <t>SAVINGS FOR GOING ELECTRIC</t>
  </si>
  <si>
    <t>Loaded Speed - Alberni</t>
  </si>
  <si>
    <t>kph</t>
  </si>
  <si>
    <t>mph</t>
  </si>
  <si>
    <t>Train</t>
  </si>
  <si>
    <t>Train - Alberni</t>
  </si>
  <si>
    <t>per Roundtrip</t>
  </si>
  <si>
    <t>Loaded Speed - Grist</t>
  </si>
  <si>
    <t>Train - Grist</t>
  </si>
  <si>
    <t>Empty Speed - Alberni</t>
  </si>
  <si>
    <t>Truck</t>
  </si>
  <si>
    <t>Empty Speed - Grist</t>
  </si>
  <si>
    <t>Time Loaded - Alberni</t>
  </si>
  <si>
    <t>hours</t>
  </si>
  <si>
    <t>Time Loaded - Grist</t>
  </si>
  <si>
    <t>Time Unloaded - Alberni</t>
  </si>
  <si>
    <t>Time Unloaded - Grist</t>
  </si>
  <si>
    <t>Time Roundtrip - Alberni</t>
  </si>
  <si>
    <t>Time Roundtrip - Grist</t>
  </si>
  <si>
    <r>
      <rPr>
        <b val="1"/>
        <sz val="17"/>
        <color indexed="8"/>
        <rFont val="Helvetica Neue"/>
      </rPr>
      <t>PERCENT TIME AT THROTTLE POSITIONS EACH WAY</t>
    </r>
    <r>
      <rPr>
        <vertAlign val="superscript"/>
        <sz val="14"/>
        <color indexed="8"/>
        <rFont val="Helvetica Neue"/>
      </rPr>
      <t>10</t>
    </r>
  </si>
  <si>
    <t xml:space="preserve">Truck ave </t>
  </si>
  <si>
    <t>mins</t>
  </si>
  <si>
    <t>Throttle Position</t>
  </si>
  <si>
    <t>Alberni Line</t>
  </si>
  <si>
    <t>ALBERNI SUB DIST</t>
  </si>
  <si>
    <t>Loaded</t>
  </si>
  <si>
    <t>Unloaded</t>
  </si>
  <si>
    <t>Position</t>
  </si>
  <si>
    <t>Consmp.</t>
  </si>
  <si>
    <t>MP Start</t>
  </si>
  <si>
    <t>MP End</t>
  </si>
  <si>
    <t>fuel</t>
  </si>
  <si>
    <t>Consump</t>
  </si>
  <si>
    <t>Pos.</t>
  </si>
  <si>
    <t>DB</t>
  </si>
  <si>
    <t>EPA Line Average Factors</t>
  </si>
  <si>
    <t>Total Time</t>
  </si>
  <si>
    <t>Average Fuel Economy</t>
  </si>
  <si>
    <t>gal/hr</t>
  </si>
  <si>
    <t xml:space="preserve">Roundtrip Fuel Consumption to Fill Ship:   </t>
  </si>
  <si>
    <t>HST Revenue PNMX</t>
  </si>
  <si>
    <t>HST Revenue Capesize</t>
  </si>
  <si>
    <t>Truck (Horne Lake)</t>
  </si>
  <si>
    <t>Savings in Fuel Consumption using Train:</t>
  </si>
  <si>
    <t xml:space="preserve">Electricity Consump/Cost to Fill Ship:   </t>
  </si>
  <si>
    <t>Train to Port Alberni vs:</t>
  </si>
  <si>
    <t>kWhr</t>
  </si>
  <si>
    <t>ELECTRICITY SAVINGS to Fill Ship</t>
  </si>
  <si>
    <r>
      <rPr>
        <b val="1"/>
        <sz val="14"/>
        <color indexed="8"/>
        <rFont val="Helvetica"/>
      </rPr>
      <t>Train Grist Alberni Link</t>
    </r>
    <r>
      <rPr>
        <b val="1"/>
        <sz val="14"/>
        <color indexed="8"/>
        <rFont val="Helvetica Neue"/>
      </rPr>
      <t xml:space="preserve"> vs.</t>
    </r>
  </si>
  <si>
    <t xml:space="preserve">Annual Figures - Trip Rates, Fuel and Jobs </t>
  </si>
  <si>
    <t>Production Limits</t>
  </si>
  <si>
    <t>Panamax Loads per Year</t>
  </si>
  <si>
    <r>
      <rPr>
        <sz val="14"/>
        <color indexed="8"/>
        <rFont val="Helvetica Neue"/>
      </rPr>
      <t>Minimum Annual Production</t>
    </r>
    <r>
      <rPr>
        <vertAlign val="superscript"/>
        <sz val="14"/>
        <color indexed="8"/>
        <rFont val="Helvetica Neue"/>
      </rPr>
      <t>1</t>
    </r>
  </si>
  <si>
    <t>Minimum</t>
  </si>
  <si>
    <r>
      <rPr>
        <sz val="14"/>
        <color indexed="8"/>
        <rFont val="Helvetica Neue"/>
      </rPr>
      <t>Stated Max Annual Production</t>
    </r>
    <r>
      <rPr>
        <vertAlign val="superscript"/>
        <sz val="14"/>
        <color indexed="8"/>
        <rFont val="Helvetica Neue"/>
      </rPr>
      <t>1</t>
    </r>
  </si>
  <si>
    <t>Maximum</t>
  </si>
  <si>
    <t>Life of Mine</t>
  </si>
  <si>
    <t>years</t>
  </si>
  <si>
    <t>Annual Trips/Jobs</t>
  </si>
  <si>
    <t>Trip rates</t>
  </si>
  <si>
    <t>One Way</t>
  </si>
  <si>
    <t>Passing Both Ways</t>
  </si>
  <si>
    <t>Train Minimum</t>
  </si>
  <si>
    <t>One Every</t>
  </si>
  <si>
    <t>days (full train)</t>
  </si>
  <si>
    <t>2 passes lasting</t>
  </si>
  <si>
    <t>each</t>
  </si>
  <si>
    <t>Truck Minimum Trips</t>
  </si>
  <si>
    <t>Truck Minimum</t>
  </si>
  <si>
    <t>per day</t>
  </si>
  <si>
    <t>Train Maximum Trips</t>
  </si>
  <si>
    <t>Train Maximum</t>
  </si>
  <si>
    <t>cars</t>
  </si>
  <si>
    <t>Truck Maximum Trips</t>
  </si>
  <si>
    <t>Truck Maximum</t>
  </si>
  <si>
    <t>Trains and Jobs Max</t>
  </si>
  <si>
    <t>car train employing</t>
  </si>
  <si>
    <t>people</t>
  </si>
  <si>
    <t>Truck Min Hourly rate</t>
  </si>
  <si>
    <t>per hr</t>
  </si>
  <si>
    <t>or every</t>
  </si>
  <si>
    <t>minutes</t>
  </si>
  <si>
    <t>per hour</t>
  </si>
  <si>
    <t>Trucks and Jobs Max</t>
  </si>
  <si>
    <t>trucks and drivers on road incl. two at load/unload point</t>
  </si>
  <si>
    <t>Truck Max Hourly rate</t>
  </si>
  <si>
    <t>Fuel Consumption and Emissions - Annual</t>
  </si>
  <si>
    <t>Minimum Annual Production</t>
  </si>
  <si>
    <t>COST</t>
  </si>
  <si>
    <t>Gas Tax</t>
  </si>
  <si>
    <t>tCO2</t>
  </si>
  <si>
    <t>Emissions Calculations:</t>
  </si>
  <si>
    <t>Diesel Fuel</t>
  </si>
  <si>
    <t>kgCO2/Litre</t>
  </si>
  <si>
    <t>Minimum Metric Tonnes CO2</t>
  </si>
  <si>
    <t>Coal</t>
  </si>
  <si>
    <t>Max Metric Tonnes CO2</t>
  </si>
  <si>
    <t>Truck (Hwy4/Port Alberni)</t>
  </si>
  <si>
    <t>Reverse Calculations from Southern Railway of Vancouver Island (using 1.2 million tonne to Alberni)</t>
  </si>
  <si>
    <t>Truck (Horne Lake/Alberni)</t>
  </si>
  <si>
    <t>Annual Savings in CO2 reported SVI</t>
  </si>
  <si>
    <t>tonnes of CO2</t>
  </si>
  <si>
    <t>Annual Savings in Diesel Fuel</t>
  </si>
  <si>
    <t>Litres of Diesel</t>
  </si>
  <si>
    <r>
      <rPr>
        <b val="1"/>
        <sz val="13"/>
        <color indexed="8"/>
        <rFont val="Helvetica"/>
      </rPr>
      <t>CO2 emissions from Coal</t>
    </r>
    <r>
      <rPr>
        <sz val="13"/>
        <color indexed="8"/>
        <rFont val="Helvetica"/>
      </rPr>
      <t xml:space="preserve">  </t>
    </r>
    <r>
      <rPr>
        <sz val="8"/>
        <color indexed="8"/>
        <rFont val="Helvetica"/>
      </rPr>
      <t>(minimum and maximum use metallurgical and thermal BTU/lb values respectively, all use average for Washington state bituminous coal)</t>
    </r>
  </si>
  <si>
    <t>deg C</t>
  </si>
  <si>
    <t>Min</t>
  </si>
  <si>
    <t>tonne of CO2</t>
  </si>
  <si>
    <t>% BC and World CO2</t>
  </si>
  <si>
    <t>Maximum Annual Production</t>
  </si>
  <si>
    <t>Max</t>
  </si>
  <si>
    <t>Life of Mine Transportation Emissions</t>
  </si>
  <si>
    <t>Gas Tax Revenue</t>
  </si>
  <si>
    <r>
      <rPr>
        <b val="1"/>
        <sz val="12"/>
        <color indexed="8"/>
        <rFont val="Helvetica"/>
      </rPr>
      <t>Minimum Annual Production1</t>
    </r>
  </si>
  <si>
    <r>
      <rPr>
        <sz val="14"/>
        <color indexed="8"/>
        <rFont val="Helvetica"/>
      </rPr>
      <t>Train on Grist Alberni Link</t>
    </r>
  </si>
  <si>
    <r>
      <rPr>
        <sz val="14"/>
        <color indexed="8"/>
        <rFont val="Helvetica"/>
      </rPr>
      <t>Train to Port Alberni</t>
    </r>
  </si>
  <si>
    <r>
      <rPr>
        <sz val="14"/>
        <color indexed="8"/>
        <rFont val="Helvetica"/>
      </rPr>
      <t>Truck (Hwy4/Port Alberni)</t>
    </r>
  </si>
  <si>
    <t>Max Annual Production</t>
  </si>
  <si>
    <t>Electricity Consumption and Cost - Annual</t>
  </si>
  <si>
    <t>Minimum Production</t>
  </si>
  <si>
    <t>Maximum Production</t>
  </si>
  <si>
    <t>tWhr</t>
  </si>
  <si>
    <t>Cost Savings from Using Electricity - Annual</t>
  </si>
  <si>
    <t>Cost Savings from Using Electricity - Life of Mine</t>
  </si>
  <si>
    <r>
      <rPr>
        <b val="1"/>
        <sz val="24"/>
        <color indexed="8"/>
        <rFont val="Helvetica"/>
      </rPr>
      <t>Annual Savings using:</t>
    </r>
  </si>
  <si>
    <t>CO2 Emissions</t>
  </si>
  <si>
    <r>
      <rPr>
        <b val="1"/>
        <sz val="17"/>
        <color indexed="8"/>
        <rFont val="Helvetica Neue"/>
      </rPr>
      <t>AC4400 FUEL CONSUMPTION FACTORS</t>
    </r>
    <r>
      <rPr>
        <vertAlign val="superscript"/>
        <sz val="14"/>
        <color indexed="8"/>
        <rFont val="Helvetica Neue"/>
      </rPr>
      <t>10 11</t>
    </r>
  </si>
  <si>
    <t>vs. Truck (Hwy4/Port Alberni)</t>
  </si>
  <si>
    <t>RPM</t>
  </si>
  <si>
    <t>Horsepower</t>
  </si>
  <si>
    <t>KW</t>
  </si>
  <si>
    <t>Conversion Factor</t>
  </si>
  <si>
    <t>vs. Truck (Horne Lake/Alberni)</t>
  </si>
  <si>
    <t>Braking</t>
  </si>
  <si>
    <t>vs. Truck (Middle Pt.)</t>
  </si>
  <si>
    <t>IDLE</t>
  </si>
  <si>
    <t>vs. Truck (Duke Pt.)</t>
  </si>
  <si>
    <t>Grist Line</t>
  </si>
  <si>
    <t>%</t>
  </si>
  <si>
    <t>min</t>
  </si>
  <si>
    <t>kg of CO2</t>
  </si>
  <si>
    <t>Totals Check</t>
  </si>
  <si>
    <t>vs. Truck (Port Alberni)</t>
  </si>
  <si>
    <r>
      <rPr>
        <b val="1"/>
        <sz val="13"/>
        <color indexed="8"/>
        <rFont val="Helvetica Neue"/>
      </rPr>
      <t>Fuel/KW consumed</t>
    </r>
    <r>
      <rPr>
        <vertAlign val="superscript"/>
        <sz val="14"/>
        <color indexed="8"/>
        <rFont val="Helvetica Neue"/>
      </rPr>
      <t xml:space="preserve"> 12-13</t>
    </r>
  </si>
  <si>
    <t>gal</t>
  </si>
  <si>
    <t>kWh</t>
  </si>
  <si>
    <t>vs. Truck (Gold River)</t>
  </si>
  <si>
    <t>Railway and Truck Fuel Consumption and Emissions Chart  - 4</t>
  </si>
  <si>
    <r>
      <rPr>
        <b val="1"/>
        <sz val="21"/>
        <color indexed="8"/>
        <rFont val="Helvetica Neue"/>
      </rPr>
      <t>Highway 4 Hourly Truck Survey Scenario</t>
    </r>
    <r>
      <rPr>
        <b val="1"/>
        <vertAlign val="superscript"/>
        <sz val="23"/>
        <color indexed="8"/>
        <rFont val="Helvetica Neue"/>
      </rPr>
      <t>8</t>
    </r>
  </si>
  <si>
    <t>Day Hour Averages</t>
  </si>
  <si>
    <r>
      <rPr>
        <b val="1"/>
        <sz val="13"/>
        <color indexed="8"/>
        <rFont val="Helvetica"/>
      </rPr>
      <t>Survey Results</t>
    </r>
    <r>
      <rPr>
        <b val="1"/>
        <vertAlign val="superscript"/>
        <sz val="13"/>
        <color indexed="8"/>
        <rFont val="Helvetica"/>
      </rPr>
      <t>8</t>
    </r>
  </si>
  <si>
    <t>Max Production</t>
  </si>
  <si>
    <t>Min Production</t>
  </si>
  <si>
    <t>Monday</t>
  </si>
  <si>
    <t>Increase</t>
  </si>
  <si>
    <t>Eastbound B-Train</t>
  </si>
  <si>
    <t>Westbound B-Train</t>
  </si>
  <si>
    <t>Total B-Trains</t>
  </si>
  <si>
    <t>Total Trucks</t>
  </si>
  <si>
    <t>Tuesday</t>
  </si>
  <si>
    <t>Wednesday</t>
  </si>
  <si>
    <t>Thursday</t>
  </si>
  <si>
    <t>Friday</t>
  </si>
  <si>
    <t>Overall Max/Min and Averages</t>
  </si>
  <si>
    <t>Type</t>
  </si>
  <si>
    <t>Average Traffic</t>
  </si>
  <si>
    <t>B-Train Trucks</t>
  </si>
  <si>
    <t>Max Traffic</t>
  </si>
  <si>
    <t>Min Traffic</t>
  </si>
  <si>
    <t>Time of Day Hour Averages</t>
  </si>
  <si>
    <t>Midnight - 6AM</t>
  </si>
  <si>
    <t>--</t>
  </si>
  <si>
    <t>6AM - 12PM</t>
  </si>
  <si>
    <t>12PM - 6PM</t>
  </si>
  <si>
    <t>6PM - Midnight</t>
  </si>
  <si>
    <r>
      <rPr>
        <b val="1"/>
        <sz val="13"/>
        <color indexed="8"/>
        <rFont val="Helvetica Neue"/>
      </rPr>
      <t>Sources</t>
    </r>
    <r>
      <rPr>
        <sz val="10"/>
        <color indexed="8"/>
        <rFont val="Helvetica Neue"/>
      </rPr>
      <t>:</t>
    </r>
  </si>
  <si>
    <r>
      <rPr>
        <vertAlign val="superscript"/>
        <sz val="14"/>
        <color indexed="8"/>
        <rFont val="Helvetica Neue"/>
      </rPr>
      <t>1</t>
    </r>
    <r>
      <rPr>
        <sz val="14"/>
        <color indexed="8"/>
        <rFont val="Helvetica Neue"/>
      </rPr>
      <t>CapeSize/Panamax and truck tonnage from August 2009 Project Description Raven Underground Coal</t>
    </r>
  </si>
  <si>
    <r>
      <rPr>
        <vertAlign val="superscript"/>
        <sz val="14"/>
        <color indexed="8"/>
        <rFont val="Helvetica Neue"/>
      </rPr>
      <t>2</t>
    </r>
    <r>
      <rPr>
        <sz val="14"/>
        <color indexed="8"/>
        <rFont val="Helvetica Neue"/>
      </rPr>
      <t>Rail Car Tonnage and number inferred from E&amp;N Study Rail Freight Analysis, BC Government</t>
    </r>
  </si>
  <si>
    <r>
      <rPr>
        <vertAlign val="superscript"/>
        <sz val="14"/>
        <color indexed="8"/>
        <rFont val="Helvetica Neue"/>
      </rPr>
      <t>2a</t>
    </r>
    <r>
      <rPr>
        <sz val="14"/>
        <color indexed="8"/>
        <rFont val="Helvetica Neue"/>
      </rPr>
      <t xml:space="preserve">Rail Ton and Horsepower Calculations: </t>
    </r>
    <r>
      <rPr>
        <u val="single"/>
        <sz val="14"/>
        <color indexed="14"/>
        <rFont val="Helvetica Neue"/>
      </rPr>
      <t>http://www.n0kfb.org/rail/railphs.htm</t>
    </r>
  </si>
  <si>
    <r>
      <rPr>
        <vertAlign val="superscript"/>
        <sz val="14"/>
        <color indexed="8"/>
        <rFont val="Helvetica Neue"/>
      </rPr>
      <t>3</t>
    </r>
    <r>
      <rPr>
        <sz val="14"/>
        <color indexed="8"/>
        <rFont val="Helvetica Neue"/>
      </rPr>
      <t xml:space="preserve">Railway mileage from Fanny Bay Flag Stop to Alberni station </t>
    </r>
    <r>
      <rPr>
        <u val="single"/>
        <sz val="14"/>
        <color indexed="14"/>
        <rFont val="Helvetica Neue"/>
      </rPr>
      <t>http://enrailway.tripod.com/Book1.htm</t>
    </r>
    <r>
      <rPr>
        <sz val="14"/>
        <color indexed="8"/>
        <rFont val="Helvetica Neue"/>
      </rPr>
      <t xml:space="preserve"> + plus theoretical 7km spur to mine site to Duke Point includes 9km spur from Stockton</t>
    </r>
  </si>
  <si>
    <r>
      <rPr>
        <vertAlign val="superscript"/>
        <sz val="14"/>
        <color indexed="8"/>
        <rFont val="Helvetica Neue"/>
      </rPr>
      <t>4</t>
    </r>
    <r>
      <rPr>
        <sz val="14"/>
        <color indexed="8"/>
        <rFont val="Helvetica Neue"/>
      </rPr>
      <t>Road Mileage from Google Maps from mine site to Alberni harbour or Duke Point Barge</t>
    </r>
  </si>
  <si>
    <r>
      <rPr>
        <vertAlign val="superscript"/>
        <sz val="14"/>
        <color indexed="8"/>
        <rFont val="Helvetica Neue"/>
      </rPr>
      <t>5</t>
    </r>
    <r>
      <rPr>
        <sz val="14"/>
        <color indexed="8"/>
        <rFont val="Helvetica Neue"/>
      </rPr>
      <t xml:space="preserve">Rail Fuel Consumption: </t>
    </r>
    <r>
      <rPr>
        <u val="single"/>
        <sz val="14"/>
        <color indexed="14"/>
        <rFont val="Helvetica Neue"/>
      </rPr>
      <t>http://cqpa.steelvalleywebdesign.com/gp9.htm</t>
    </r>
    <r>
      <rPr>
        <sz val="14"/>
        <color indexed="8"/>
        <rFont val="Helvetica Neue"/>
      </rPr>
      <t xml:space="preserve"> and </t>
    </r>
    <r>
      <rPr>
        <u val="single"/>
        <sz val="14"/>
        <color indexed="14"/>
        <rFont val="Helvetica Neue"/>
      </rPr>
      <t>http://www.railspur.com/Pages/Calculations.pdf</t>
    </r>
    <r>
      <rPr>
        <sz val="14"/>
        <color indexed="8"/>
        <rFont val="Helvetica Neue"/>
      </rPr>
      <t xml:space="preserve"> and </t>
    </r>
    <r>
      <rPr>
        <u val="single"/>
        <sz val="14"/>
        <color indexed="14"/>
        <rFont val="Helvetica Neue"/>
      </rPr>
      <t>http://www.alaskarailroad.com/Portals/6/pdf/projects/2010%20-%20Locomotive%20Emissions%20Reduction%20_handout_.pdf</t>
    </r>
    <r>
      <rPr>
        <sz val="14"/>
        <color indexed="8"/>
        <rFont val="Helvetica Neue"/>
      </rPr>
      <t xml:space="preserve">  CO2 emissions provided by SVI reverse checked and produced approx 40US Gal/hr so I have split the difference between 60 USgal/hr and 40US Gal/hr to achieve 50USgal/hr</t>
    </r>
  </si>
  <si>
    <r>
      <rPr>
        <vertAlign val="superscript"/>
        <sz val="14"/>
        <color indexed="8"/>
        <rFont val="Helvetica Neue"/>
      </rPr>
      <t>6</t>
    </r>
    <r>
      <rPr>
        <sz val="14"/>
        <color indexed="8"/>
        <rFont val="Helvetica Neue"/>
      </rPr>
      <t xml:space="preserve">Truck </t>
    </r>
    <r>
      <rPr>
        <u val="single"/>
        <sz val="14"/>
        <color indexed="14"/>
        <rFont val="Helvetica Neue"/>
      </rPr>
      <t>http://oee.nrcan.gc.ca/publications/infosource/pub/transportation/fuel_effic_benchm_truckE.cfm?attr=16</t>
    </r>
  </si>
  <si>
    <r>
      <rPr>
        <vertAlign val="superscript"/>
        <sz val="14"/>
        <color indexed="8"/>
        <rFont val="Helvetica Neue"/>
      </rPr>
      <t>7</t>
    </r>
    <r>
      <rPr>
        <sz val="14"/>
        <color indexed="8"/>
        <rFont val="Helvetica Neue"/>
      </rPr>
      <t xml:space="preserve">CO2 Emissions factors for Coal </t>
    </r>
    <r>
      <rPr>
        <u val="single"/>
        <vertAlign val="superscript"/>
        <sz val="14"/>
        <color indexed="14"/>
        <rFont val="Helvetica Neue"/>
      </rPr>
      <t>http://www.eia.doe.gov/cneaf/coal/quarterly/co2_article/co2.html</t>
    </r>
    <r>
      <rPr>
        <vertAlign val="superscript"/>
        <sz val="14"/>
        <color indexed="8"/>
        <rFont val="Helvetica Neue"/>
      </rPr>
      <t>z</t>
    </r>
  </si>
  <si>
    <r>
      <rPr>
        <vertAlign val="superscript"/>
        <sz val="14"/>
        <color indexed="8"/>
        <rFont val="Helvetica Neue"/>
      </rPr>
      <t>8</t>
    </r>
    <r>
      <rPr>
        <sz val="14"/>
        <color indexed="8"/>
        <rFont val="Helvetica Neue"/>
      </rPr>
      <t xml:space="preserve">Highway 4 Truck Survey at No Rail No Coal </t>
    </r>
    <r>
      <rPr>
        <u val="single"/>
        <sz val="14"/>
        <color indexed="14"/>
        <rFont val="Helvetica Neue"/>
      </rPr>
      <t>http://www.norailnocoal.ca/highway-4-truck-survey/</t>
    </r>
  </si>
  <si>
    <r>
      <rPr>
        <vertAlign val="superscript"/>
        <sz val="14"/>
        <color indexed="8"/>
        <rFont val="Helvetica Neue"/>
      </rPr>
      <t>9</t>
    </r>
    <r>
      <rPr>
        <sz val="14"/>
        <color indexed="8"/>
        <rFont val="Helvetica Neue"/>
      </rPr>
      <t>Horne Lake Study BC Gov</t>
    </r>
  </si>
  <si>
    <r>
      <rPr>
        <vertAlign val="superscript"/>
        <sz val="14"/>
        <color indexed="8"/>
        <rFont val="Helvetica Neue"/>
      </rPr>
      <t>10</t>
    </r>
    <r>
      <rPr>
        <sz val="14"/>
        <color indexed="8"/>
        <rFont val="Helvetica Neue"/>
      </rPr>
      <t xml:space="preserve"> “A Cart before a Horse: Disaggregate Locomotive Emissions” UC-Davis  UWash </t>
    </r>
    <r>
      <rPr>
        <u val="single"/>
        <sz val="14"/>
        <color indexed="14"/>
        <rFont val="Helvetica Neue"/>
      </rPr>
      <t>http://dn.engr.ucdavis.edu/images/TRB_poster_v6.pdf</t>
    </r>
  </si>
  <si>
    <r>
      <rPr>
        <vertAlign val="superscript"/>
        <sz val="14"/>
        <color indexed="8"/>
        <rFont val="Helvetica Neue"/>
      </rPr>
      <t>11</t>
    </r>
    <r>
      <rPr>
        <sz val="14"/>
        <color indexed="8"/>
        <rFont val="Helvetica Neue"/>
      </rPr>
      <t xml:space="preserve"> Internet Forum reported AC4400 RPM/HP at notch positions: </t>
    </r>
    <r>
      <rPr>
        <u val="single"/>
        <sz val="14"/>
        <color indexed="14"/>
        <rFont val="Helvetica Neue"/>
      </rPr>
      <t>http://www.bobistheoilguy.com/forums/ubbthreads.php?ubb=showflat&amp;Number=529607</t>
    </r>
  </si>
  <si>
    <r>
      <rPr>
        <vertAlign val="superscript"/>
        <sz val="14"/>
        <color indexed="8"/>
        <rFont val="Helvetica Neue"/>
      </rPr>
      <t>12</t>
    </r>
    <r>
      <rPr>
        <sz val="12"/>
        <color indexed="8"/>
        <rFont val="Helvetica"/>
      </rPr>
      <t xml:space="preserve"> Electric Locomotives in Australia: </t>
    </r>
    <r>
      <rPr>
        <u val="single"/>
        <sz val="12"/>
        <color indexed="14"/>
        <rFont val="Helvetica"/>
      </rPr>
      <t>http://www.qrig.org/motive-power/locomotives/electric/qrnational/united-group-railsiemens-3700-class</t>
    </r>
  </si>
  <si>
    <r>
      <rPr>
        <vertAlign val="superscript"/>
        <sz val="14"/>
        <color indexed="8"/>
        <rFont val="Helvetica Neue"/>
      </rPr>
      <t>13</t>
    </r>
    <r>
      <rPr>
        <sz val="12"/>
        <color indexed="8"/>
        <rFont val="Helvetica"/>
      </rPr>
      <t xml:space="preserve"> Diesel kWhr equivalents: </t>
    </r>
    <r>
      <rPr>
        <u val="single"/>
        <sz val="12"/>
        <color indexed="14"/>
        <rFont val="Helvetica"/>
      </rPr>
      <t>http://en.wikipedia.org/wiki/Gasoline_gallon_equivalent</t>
    </r>
  </si>
  <si>
    <r>
      <rPr>
        <vertAlign val="superscript"/>
        <sz val="14"/>
        <color indexed="8"/>
        <rFont val="Helvetica Neue"/>
      </rPr>
      <t>14</t>
    </r>
    <r>
      <rPr>
        <sz val="12"/>
        <color indexed="8"/>
        <rFont val="Helvetica"/>
      </rPr>
      <t xml:space="preserve"> Electric Locomotives Power Consumption </t>
    </r>
    <r>
      <rPr>
        <u val="single"/>
        <sz val="12"/>
        <color indexed="14"/>
        <rFont val="Helvetica"/>
      </rPr>
      <t>http://www.easts.info/on-line/journal_06/278.pdf</t>
    </r>
  </si>
  <si>
    <t>Truck Survey</t>
  </si>
  <si>
    <t>Sheet 1 - Truck Survey</t>
  </si>
  <si>
    <t>Highway 4 Truck Survey Data Sheet</t>
  </si>
  <si>
    <t>Date and Times</t>
  </si>
  <si>
    <t>WEST</t>
  </si>
  <si>
    <t>EAST</t>
  </si>
  <si>
    <t>BTrain</t>
  </si>
  <si>
    <t>Semi</t>
  </si>
  <si>
    <t>Totals</t>
  </si>
  <si>
    <t>Types</t>
  </si>
  <si>
    <t>Misc</t>
  </si>
  <si>
    <t>Semi Truck</t>
  </si>
  <si>
    <t>Empty</t>
  </si>
  <si>
    <t>Tanker</t>
  </si>
  <si>
    <t>Covered</t>
  </si>
  <si>
    <t>Lumber</t>
  </si>
  <si>
    <t>Catalyst (CPX)</t>
  </si>
  <si>
    <t>Covered (Trl/Rylr)</t>
  </si>
  <si>
    <t>General</t>
  </si>
  <si>
    <t>Logging</t>
  </si>
  <si>
    <t>Subtotal</t>
  </si>
  <si>
    <t>---</t>
  </si>
  <si>
    <t>Type Totals</t>
  </si>
  <si>
    <t>Max Raven</t>
  </si>
  <si>
    <t>Min Raven</t>
  </si>
  <si>
    <t>% Inc. Max</t>
  </si>
  <si>
    <t>% Inc. Min</t>
  </si>
  <si>
    <t>Time of Truck Pass</t>
  </si>
  <si>
    <t xml:space="preserve"> </t>
  </si>
  <si>
    <t>1</t>
  </si>
</sst>
</file>

<file path=xl/styles.xml><?xml version="1.0" encoding="utf-8"?>
<styleSheet xmlns="http://schemas.openxmlformats.org/spreadsheetml/2006/main">
  <numFmts count="11">
    <numFmt numFmtId="0" formatCode="General"/>
    <numFmt numFmtId="59" formatCode="0.0"/>
    <numFmt numFmtId="60" formatCode="&quot;$&quot;#,##0.00"/>
    <numFmt numFmtId="61" formatCode="#,##0.0"/>
    <numFmt numFmtId="62" formatCode="#,##0%"/>
    <numFmt numFmtId="63" formatCode="0.000"/>
    <numFmt numFmtId="64" formatCode="&quot;$&quot;#,##0"/>
    <numFmt numFmtId="65" formatCode="#,##0.00%"/>
    <numFmt numFmtId="66" formatCode="#,##0.000000"/>
    <numFmt numFmtId="67" formatCode="#,##0.0%"/>
    <numFmt numFmtId="68" formatCode="ddd, mmm d, yyyy"/>
  </numFmts>
  <fonts count="61">
    <font>
      <sz val="12"/>
      <color indexed="8"/>
      <name val="Verdana"/>
    </font>
    <font>
      <sz val="14"/>
      <color indexed="8"/>
      <name val="Verdana"/>
    </font>
    <font>
      <u val="single"/>
      <sz val="12"/>
      <color indexed="11"/>
      <name val="Verdana"/>
    </font>
    <font>
      <sz val="10"/>
      <color indexed="8"/>
      <name val="Helvetica Neue"/>
    </font>
    <font>
      <b val="1"/>
      <sz val="12"/>
      <color indexed="8"/>
      <name val="Helvetica Neue"/>
    </font>
    <font>
      <b val="1"/>
      <sz val="10"/>
      <color indexed="8"/>
      <name val="Helvetica Neue"/>
    </font>
    <font>
      <b val="1"/>
      <sz val="48"/>
      <color indexed="8"/>
      <name val="Helvetica Neue"/>
    </font>
    <font>
      <sz val="24"/>
      <color indexed="8"/>
      <name val="Georgia"/>
    </font>
    <font>
      <sz val="14"/>
      <color indexed="8"/>
      <name val="Helvetica Neue"/>
    </font>
    <font>
      <vertAlign val="superscript"/>
      <sz val="14"/>
      <color indexed="8"/>
      <name val="Helvetica Neue"/>
    </font>
    <font>
      <b val="1"/>
      <sz val="14"/>
      <color indexed="8"/>
      <name val="Helvetica Neue"/>
    </font>
    <font>
      <sz val="12"/>
      <color indexed="8"/>
      <name val="Helvetica"/>
    </font>
    <font>
      <u val="single"/>
      <sz val="12"/>
      <color indexed="14"/>
      <name val="Helvetica"/>
    </font>
    <font>
      <i val="1"/>
      <sz val="14"/>
      <color indexed="8"/>
      <name val="Helvetica Neue"/>
    </font>
    <font>
      <sz val="14"/>
      <color indexed="8"/>
      <name val="Helvetica"/>
    </font>
    <font>
      <sz val="24"/>
      <color indexed="8"/>
      <name val="Helvetica Neue"/>
    </font>
    <font>
      <sz val="13"/>
      <color indexed="8"/>
      <name val="Georgia"/>
    </font>
    <font>
      <b val="1"/>
      <sz val="11"/>
      <color indexed="8"/>
      <name val="Georgia"/>
    </font>
    <font>
      <sz val="19"/>
      <color indexed="8"/>
      <name val="Helvetica Neue"/>
    </font>
    <font>
      <vertAlign val="superscript"/>
      <sz val="14"/>
      <color indexed="8"/>
      <name val="Helvetica"/>
    </font>
    <font>
      <sz val="13"/>
      <color indexed="8"/>
      <name val="Helvetica"/>
    </font>
    <font>
      <b val="1"/>
      <sz val="12"/>
      <color indexed="8"/>
      <name val="Helvetica"/>
    </font>
    <font>
      <b val="1"/>
      <sz val="10"/>
      <color indexed="8"/>
      <name val="Helvetica"/>
    </font>
    <font>
      <sz val="18"/>
      <color indexed="8"/>
      <name val="Helvetica"/>
    </font>
    <font>
      <b val="1"/>
      <sz val="15"/>
      <color indexed="8"/>
      <name val="Helvetica Neue"/>
    </font>
    <font>
      <sz val="11"/>
      <color indexed="8"/>
      <name val="Helvetica"/>
    </font>
    <font>
      <b val="1"/>
      <sz val="17"/>
      <color indexed="8"/>
      <name val="Helvetica Neue"/>
    </font>
    <font>
      <b val="1"/>
      <sz val="13"/>
      <color indexed="8"/>
      <name val="Helvetica Neue"/>
    </font>
    <font>
      <b val="1"/>
      <sz val="16"/>
      <color indexed="8"/>
      <name val="Helvetica Neue"/>
    </font>
    <font>
      <b val="1"/>
      <sz val="15"/>
      <color indexed="8"/>
      <name val="Helvetica"/>
    </font>
    <font>
      <sz val="12"/>
      <color indexed="8"/>
      <name val="Helvetica Neue"/>
    </font>
    <font>
      <b val="1"/>
      <sz val="11"/>
      <color indexed="8"/>
      <name val="Helvetica Neue"/>
    </font>
    <font>
      <sz val="11"/>
      <color indexed="8"/>
      <name val="Helvetica Neue"/>
    </font>
    <font>
      <b val="1"/>
      <sz val="24"/>
      <color indexed="8"/>
      <name val="Georgia"/>
    </font>
    <font>
      <sz val="9"/>
      <color indexed="8"/>
      <name val="Helvetica Neue"/>
    </font>
    <font>
      <b val="1"/>
      <sz val="17"/>
      <color indexed="8"/>
      <name val="Georgia"/>
    </font>
    <font>
      <b val="1"/>
      <sz val="14"/>
      <color indexed="8"/>
      <name val="Helvetica"/>
    </font>
    <font>
      <b val="1"/>
      <sz val="36"/>
      <color indexed="8"/>
      <name val="Georgia"/>
    </font>
    <font>
      <sz val="24"/>
      <color indexed="8"/>
      <name val="Helvetica"/>
    </font>
    <font>
      <sz val="13"/>
      <color indexed="8"/>
      <name val="Helvetica Neue"/>
    </font>
    <font>
      <b val="1"/>
      <sz val="46"/>
      <color indexed="8"/>
      <name val="Helvetica Neue"/>
    </font>
    <font>
      <sz val="10"/>
      <color indexed="8"/>
      <name val="Helvetica"/>
    </font>
    <font>
      <b val="1"/>
      <sz val="13"/>
      <color indexed="8"/>
      <name val="Helvetica"/>
    </font>
    <font>
      <sz val="8"/>
      <color indexed="8"/>
      <name val="Helvetica"/>
    </font>
    <font>
      <sz val="17"/>
      <color indexed="8"/>
      <name val="Helvetica"/>
    </font>
    <font>
      <b val="1"/>
      <sz val="19"/>
      <color indexed="8"/>
      <name val="Helvetica Neue"/>
    </font>
    <font>
      <b val="1"/>
      <sz val="21"/>
      <color indexed="8"/>
      <name val="Helvetica"/>
    </font>
    <font>
      <b val="1"/>
      <sz val="18"/>
      <color indexed="8"/>
      <name val="Helvetica Neue"/>
    </font>
    <font>
      <b val="1"/>
      <sz val="24"/>
      <color indexed="8"/>
      <name val="Helvetica"/>
    </font>
    <font>
      <b val="1"/>
      <sz val="21"/>
      <color indexed="8"/>
      <name val="Helvetica Neue"/>
    </font>
    <font>
      <b val="1"/>
      <vertAlign val="superscript"/>
      <sz val="23"/>
      <color indexed="8"/>
      <name val="Helvetica Neue"/>
    </font>
    <font>
      <b val="1"/>
      <sz val="13"/>
      <color indexed="15"/>
      <name val="Helvetica"/>
    </font>
    <font>
      <b val="1"/>
      <vertAlign val="superscript"/>
      <sz val="13"/>
      <color indexed="8"/>
      <name val="Helvetica"/>
    </font>
    <font>
      <b val="1"/>
      <sz val="14"/>
      <color indexed="15"/>
      <name val="Helvetica"/>
    </font>
    <font>
      <b val="1"/>
      <sz val="15"/>
      <color indexed="15"/>
      <name val="Helvetica"/>
    </font>
    <font>
      <sz val="14"/>
      <color indexed="15"/>
      <name val="Helvetica"/>
    </font>
    <font>
      <b val="1"/>
      <sz val="12"/>
      <color indexed="15"/>
      <name val="Helvetica Neue"/>
    </font>
    <font>
      <u val="single"/>
      <sz val="14"/>
      <color indexed="14"/>
      <name val="Helvetica Neue"/>
    </font>
    <font>
      <u val="single"/>
      <vertAlign val="superscript"/>
      <sz val="14"/>
      <color indexed="14"/>
      <name val="Helvetica Neue"/>
    </font>
    <font>
      <b val="1"/>
      <sz val="29"/>
      <color indexed="8"/>
      <name val="Helvetica Neue"/>
    </font>
    <font>
      <b val="1"/>
      <sz val="22"/>
      <color indexed="8"/>
      <name val="Helvetica Neue"/>
    </font>
  </fonts>
  <fills count="8">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s>
  <borders count="12">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6"/>
      </bottom>
      <diagonal/>
    </border>
    <border>
      <left style="thin">
        <color indexed="13"/>
      </left>
      <right style="thin">
        <color indexed="16"/>
      </right>
      <top style="thin">
        <color indexed="13"/>
      </top>
      <bottom style="thin">
        <color indexed="13"/>
      </bottom>
      <diagonal/>
    </border>
    <border>
      <left style="thin">
        <color indexed="16"/>
      </left>
      <right style="thin">
        <color indexed="13"/>
      </right>
      <top style="thin">
        <color indexed="16"/>
      </top>
      <bottom style="thin">
        <color indexed="16"/>
      </bottom>
      <diagonal/>
    </border>
    <border>
      <left style="thin">
        <color indexed="13"/>
      </left>
      <right style="thin">
        <color indexed="13"/>
      </right>
      <top style="thin">
        <color indexed="16"/>
      </top>
      <bottom style="thin">
        <color indexed="16"/>
      </bottom>
      <diagonal/>
    </border>
    <border>
      <left style="thin">
        <color indexed="13"/>
      </left>
      <right style="thin">
        <color indexed="16"/>
      </right>
      <top style="thin">
        <color indexed="16"/>
      </top>
      <bottom style="thin">
        <color indexed="16"/>
      </bottom>
      <diagonal/>
    </border>
    <border>
      <left style="thin">
        <color indexed="16"/>
      </left>
      <right style="thin">
        <color indexed="13"/>
      </right>
      <top style="thin">
        <color indexed="13"/>
      </top>
      <bottom style="thin">
        <color indexed="13"/>
      </bottom>
      <diagonal/>
    </border>
    <border>
      <left style="thin">
        <color indexed="16"/>
      </left>
      <right style="thin">
        <color indexed="16"/>
      </right>
      <top style="thin">
        <color indexed="16"/>
      </top>
      <bottom style="thin">
        <color indexed="16"/>
      </bottom>
      <diagonal/>
    </border>
    <border>
      <left style="thin">
        <color indexed="16"/>
      </left>
      <right style="thin">
        <color indexed="13"/>
      </right>
      <top style="thin">
        <color indexed="16"/>
      </top>
      <bottom style="thin">
        <color indexed="13"/>
      </bottom>
      <diagonal/>
    </border>
    <border>
      <left style="thin">
        <color indexed="13"/>
      </left>
      <right style="thin">
        <color indexed="13"/>
      </right>
      <top style="thin">
        <color indexed="16"/>
      </top>
      <bottom style="thin">
        <color indexed="13"/>
      </bottom>
      <diagonal/>
    </border>
    <border>
      <left style="thin">
        <color indexed="13"/>
      </left>
      <right style="thin">
        <color indexed="16"/>
      </right>
      <top style="thin">
        <color indexed="16"/>
      </top>
      <bottom style="thin">
        <color indexed="13"/>
      </bottom>
      <diagonal/>
    </border>
  </borders>
  <cellStyleXfs count="1">
    <xf numFmtId="0" fontId="0" applyNumberFormat="0" applyFont="1" applyFill="0" applyBorder="0" applyAlignment="1" applyProtection="0">
      <alignment vertical="top" wrapText="1"/>
    </xf>
  </cellStyleXfs>
  <cellXfs count="200">
    <xf numFmtId="0" fontId="0" applyNumberFormat="0" applyFont="1" applyFill="0" applyBorder="0" applyAlignment="1" applyProtection="0">
      <alignment vertical="top" wrapText="1"/>
    </xf>
    <xf numFmtId="0" fontId="0" applyNumberFormat="0" applyFont="1" applyFill="0" applyBorder="0" applyAlignment="1" applyProtection="0">
      <alignment vertical="top" wrapText="1"/>
    </xf>
    <xf numFmtId="0" fontId="1" applyNumberFormat="0" applyFont="1" applyFill="0" applyBorder="0" applyAlignment="0" applyProtection="0"/>
    <xf numFmtId="0" fontId="0" fillId="2" applyNumberFormat="0" applyFont="1" applyFill="1" applyBorder="0" applyAlignment="0" applyProtection="0"/>
    <xf numFmtId="0" fontId="0" fillId="3" applyNumberFormat="0" applyFont="1" applyFill="1" applyBorder="0" applyAlignment="0" applyProtection="0"/>
    <xf numFmtId="0" fontId="2" fillId="3" applyNumberFormat="0" applyFont="1" applyFill="1" applyBorder="0" applyAlignment="0" applyProtection="0"/>
    <xf numFmtId="0" fontId="3" applyNumberFormat="1" applyFont="1" applyFill="0" applyBorder="0" applyAlignment="1" applyProtection="0">
      <alignment vertical="top"/>
    </xf>
    <xf numFmtId="0" fontId="5" fillId="4" borderId="1" applyNumberFormat="1" applyFont="1" applyFill="1" applyBorder="1" applyAlignment="1" applyProtection="0">
      <alignment horizontal="center" vertical="top" wrapText="1"/>
    </xf>
    <xf numFmtId="0" fontId="5" fillId="4" borderId="1" applyNumberFormat="1" applyFont="1" applyFill="1" applyBorder="1" applyAlignment="1" applyProtection="0">
      <alignment horizontal="left" vertical="top" wrapText="1"/>
    </xf>
    <xf numFmtId="0" fontId="6" borderId="1" applyNumberFormat="1" applyFont="1" applyFill="0" applyBorder="1" applyAlignment="1" applyProtection="0">
      <alignment horizontal="center" vertical="top"/>
    </xf>
    <xf numFmtId="0" fontId="3" borderId="1" applyNumberFormat="1" applyFont="1" applyFill="0" applyBorder="1" applyAlignment="1" applyProtection="0">
      <alignment vertical="top"/>
    </xf>
    <xf numFmtId="0" fontId="3" borderId="1" applyNumberFormat="0" applyFont="1" applyFill="0" applyBorder="1" applyAlignment="1" applyProtection="0">
      <alignment vertical="top"/>
    </xf>
    <xf numFmtId="0" fontId="7" borderId="1" applyNumberFormat="1" applyFont="1" applyFill="0" applyBorder="1" applyAlignment="1" applyProtection="0">
      <alignment horizontal="left" vertical="top"/>
    </xf>
    <xf numFmtId="0" fontId="8" borderId="1" applyNumberFormat="1" applyFont="1" applyFill="0" applyBorder="1" applyAlignment="1" applyProtection="0">
      <alignment vertical="top"/>
    </xf>
    <xf numFmtId="0" fontId="10" borderId="1" applyNumberFormat="1" applyFont="1" applyFill="0" applyBorder="1" applyAlignment="1" applyProtection="0">
      <alignment vertical="top"/>
    </xf>
    <xf numFmtId="59" fontId="8" borderId="1" applyNumberFormat="1" applyFont="1" applyFill="0" applyBorder="1" applyAlignment="1" applyProtection="0">
      <alignment vertical="top"/>
    </xf>
    <xf numFmtId="0" fontId="8" borderId="1" applyNumberFormat="1" applyFont="1" applyFill="0" applyBorder="1" applyAlignment="1" applyProtection="0">
      <alignment horizontal="left" vertical="top"/>
    </xf>
    <xf numFmtId="1" fontId="8" borderId="1" applyNumberFormat="1" applyFont="1" applyFill="0" applyBorder="1" applyAlignment="1" applyProtection="0">
      <alignment horizontal="left" vertical="top"/>
    </xf>
    <xf numFmtId="0" fontId="11" borderId="1" applyNumberFormat="1" applyFont="1" applyFill="0" applyBorder="1" applyAlignment="1" applyProtection="0">
      <alignment horizontal="left" vertical="top"/>
    </xf>
    <xf numFmtId="0" fontId="8" borderId="1" applyNumberFormat="1" applyFont="1" applyFill="0" applyBorder="1" applyAlignment="1" applyProtection="0">
      <alignment vertical="top" wrapText="1"/>
    </xf>
    <xf numFmtId="1" fontId="8" borderId="1" applyNumberFormat="1" applyFont="1" applyFill="0" applyBorder="1" applyAlignment="1" applyProtection="0">
      <alignment vertical="top"/>
    </xf>
    <xf numFmtId="60" fontId="8" borderId="1" applyNumberFormat="1" applyFont="1" applyFill="0" applyBorder="1" applyAlignment="1" applyProtection="0">
      <alignment vertical="top"/>
    </xf>
    <xf numFmtId="4" fontId="8" borderId="1" applyNumberFormat="1" applyFont="1" applyFill="0" applyBorder="1" applyAlignment="1" applyProtection="0">
      <alignment vertical="top"/>
    </xf>
    <xf numFmtId="0" fontId="13" borderId="1" applyNumberFormat="1" applyFont="1" applyFill="0" applyBorder="1" applyAlignment="1" applyProtection="0">
      <alignment vertical="top"/>
    </xf>
    <xf numFmtId="0" fontId="14" borderId="1" applyNumberFormat="1" applyFont="1" applyFill="0" applyBorder="1" applyAlignment="1" applyProtection="0">
      <alignment vertical="top"/>
    </xf>
    <xf numFmtId="61" fontId="14" borderId="1" applyNumberFormat="1" applyFont="1" applyFill="0" applyBorder="1" applyAlignment="1" applyProtection="0">
      <alignment vertical="top"/>
    </xf>
    <xf numFmtId="0" fontId="15" borderId="1" applyNumberFormat="1" applyFont="1" applyFill="0" applyBorder="1" applyAlignment="1" applyProtection="0">
      <alignment vertical="top"/>
    </xf>
    <xf numFmtId="0" fontId="16" borderId="1" applyNumberFormat="1" applyFont="1" applyFill="0" applyBorder="1" applyAlignment="1" applyProtection="0">
      <alignment horizontal="center" vertical="top"/>
    </xf>
    <xf numFmtId="0" fontId="17" borderId="1" applyNumberFormat="1" applyFont="1" applyFill="0" applyBorder="1" applyAlignment="1" applyProtection="0">
      <alignment horizontal="left" vertical="top"/>
    </xf>
    <xf numFmtId="0" fontId="18" borderId="1" applyNumberFormat="1" applyFont="1" applyFill="0" applyBorder="1" applyAlignment="1" applyProtection="0">
      <alignment vertical="top"/>
    </xf>
    <xf numFmtId="0" fontId="4" borderId="1" applyNumberFormat="1" applyFont="1" applyFill="0" applyBorder="1" applyAlignment="1" applyProtection="0">
      <alignment vertical="top" wrapText="1"/>
    </xf>
    <xf numFmtId="0" fontId="10" borderId="1" applyNumberFormat="1" applyFont="1" applyFill="0" applyBorder="1" applyAlignment="1" applyProtection="0">
      <alignment vertical="top" wrapText="1"/>
    </xf>
    <xf numFmtId="0" fontId="5" borderId="1" applyNumberFormat="1" applyFont="1" applyFill="0" applyBorder="1" applyAlignment="1" applyProtection="0">
      <alignment horizontal="center" vertical="top"/>
    </xf>
    <xf numFmtId="0" fontId="5" borderId="1" applyNumberFormat="1" applyFont="1" applyFill="0" applyBorder="1" applyAlignment="1" applyProtection="0">
      <alignment vertical="top"/>
    </xf>
    <xf numFmtId="59" fontId="14" borderId="1" applyNumberFormat="1" applyFont="1" applyFill="0" applyBorder="1" applyAlignment="1" applyProtection="0">
      <alignment vertical="top"/>
    </xf>
    <xf numFmtId="1" fontId="20" borderId="1" applyNumberFormat="1" applyFont="1" applyFill="0" applyBorder="1" applyAlignment="1" applyProtection="0">
      <alignment vertical="top"/>
    </xf>
    <xf numFmtId="2" fontId="14" borderId="1" applyNumberFormat="1" applyFont="1" applyFill="0" applyBorder="1" applyAlignment="1" applyProtection="0">
      <alignment vertical="top"/>
    </xf>
    <xf numFmtId="60" fontId="14" borderId="1" applyNumberFormat="1" applyFont="1" applyFill="0" applyBorder="1" applyAlignment="1" applyProtection="0">
      <alignment vertical="top"/>
    </xf>
    <xf numFmtId="0" fontId="21" borderId="1" applyNumberFormat="1" applyFont="1" applyFill="0" applyBorder="1" applyAlignment="1" applyProtection="0">
      <alignment vertical="top"/>
    </xf>
    <xf numFmtId="0" fontId="22" borderId="1" applyNumberFormat="1" applyFont="1" applyFill="0" applyBorder="1" applyAlignment="1" applyProtection="0">
      <alignment vertical="top"/>
    </xf>
    <xf numFmtId="60" fontId="3" borderId="1" applyNumberFormat="1" applyFont="1" applyFill="0" applyBorder="1" applyAlignment="1" applyProtection="0">
      <alignment vertical="top"/>
    </xf>
    <xf numFmtId="0" fontId="23" borderId="1" applyNumberFormat="1" applyFont="1" applyFill="0" applyBorder="1" applyAlignment="1" applyProtection="0">
      <alignment horizontal="center" vertical="top"/>
    </xf>
    <xf numFmtId="0" fontId="24" borderId="1" applyNumberFormat="1" applyFont="1" applyFill="0" applyBorder="1" applyAlignment="1" applyProtection="0">
      <alignment horizontal="center" vertical="top"/>
    </xf>
    <xf numFmtId="1" fontId="14" borderId="1" applyNumberFormat="1" applyFont="1" applyFill="0" applyBorder="1" applyAlignment="1" applyProtection="0">
      <alignment vertical="top"/>
    </xf>
    <xf numFmtId="1" fontId="14" borderId="1" applyNumberFormat="1" applyFont="1" applyFill="0" applyBorder="1" applyAlignment="1" applyProtection="0">
      <alignment horizontal="center" vertical="top"/>
    </xf>
    <xf numFmtId="0" fontId="25" borderId="1" applyNumberFormat="1" applyFont="1" applyFill="0" applyBorder="1" applyAlignment="1" applyProtection="0">
      <alignment vertical="top"/>
    </xf>
    <xf numFmtId="0" fontId="14" borderId="1" applyNumberFormat="1" applyFont="1" applyFill="0" applyBorder="1" applyAlignment="1" applyProtection="0">
      <alignment vertical="top" wrapText="1"/>
    </xf>
    <xf numFmtId="0" fontId="26" borderId="1" applyNumberFormat="1" applyFont="1" applyFill="0" applyBorder="1" applyAlignment="1" applyProtection="0">
      <alignment horizontal="center" vertical="top"/>
    </xf>
    <xf numFmtId="0" fontId="26" borderId="1" applyNumberFormat="0" applyFont="1" applyFill="0" applyBorder="1" applyAlignment="1" applyProtection="0">
      <alignment horizontal="center" vertical="top"/>
    </xf>
    <xf numFmtId="0" fontId="11" borderId="1" applyNumberFormat="1" applyFont="1" applyFill="0" applyBorder="1" applyAlignment="1" applyProtection="0">
      <alignment vertical="top"/>
    </xf>
    <xf numFmtId="0" fontId="27" borderId="1" applyNumberFormat="1" applyFont="1" applyFill="0" applyBorder="1" applyAlignment="1" applyProtection="0">
      <alignment horizontal="center" vertical="top"/>
    </xf>
    <xf numFmtId="0" fontId="28" borderId="1" applyNumberFormat="1" applyFont="1" applyFill="0" applyBorder="1" applyAlignment="1" applyProtection="0">
      <alignment horizontal="center" vertical="top"/>
    </xf>
    <xf numFmtId="3" fontId="27" borderId="1" applyNumberFormat="1" applyFont="1" applyFill="0" applyBorder="1" applyAlignment="1" applyProtection="0">
      <alignment horizontal="center" vertical="top"/>
    </xf>
    <xf numFmtId="0" fontId="28" borderId="1" applyNumberFormat="0" applyFont="1" applyFill="0" applyBorder="1" applyAlignment="1" applyProtection="0">
      <alignment horizontal="center" vertical="top"/>
    </xf>
    <xf numFmtId="0" fontId="27" borderId="1" applyNumberFormat="0" applyFont="1" applyFill="0" applyBorder="1" applyAlignment="1" applyProtection="0">
      <alignment horizontal="center" vertical="top"/>
    </xf>
    <xf numFmtId="1" fontId="3" borderId="1" applyNumberFormat="1" applyFont="1" applyFill="0" applyBorder="1" applyAlignment="1" applyProtection="0">
      <alignment vertical="top"/>
    </xf>
    <xf numFmtId="0" fontId="29" borderId="1" applyNumberFormat="1" applyFont="1" applyFill="0" applyBorder="1" applyAlignment="1" applyProtection="0">
      <alignment horizontal="center" vertical="top"/>
    </xf>
    <xf numFmtId="0" fontId="11" borderId="1" applyNumberFormat="1" applyFont="1" applyFill="0" applyBorder="1" applyAlignment="1" applyProtection="0">
      <alignment horizontal="center" vertical="top"/>
    </xf>
    <xf numFmtId="0" fontId="29" borderId="1" applyNumberFormat="0" applyFont="1" applyFill="0" applyBorder="1" applyAlignment="1" applyProtection="0">
      <alignment horizontal="center" vertical="top"/>
    </xf>
    <xf numFmtId="0" fontId="5" borderId="1" applyNumberFormat="0" applyFont="1" applyFill="0" applyBorder="1" applyAlignment="1" applyProtection="0">
      <alignment vertical="top"/>
    </xf>
    <xf numFmtId="0" fontId="11" borderId="1" applyNumberFormat="0" applyFont="1" applyFill="0" applyBorder="1" applyAlignment="1" applyProtection="0">
      <alignment horizontal="center" vertical="top"/>
    </xf>
    <xf numFmtId="0" fontId="24" borderId="1" applyNumberFormat="0" applyFont="1" applyFill="0" applyBorder="1" applyAlignment="1" applyProtection="0">
      <alignment horizontal="center" vertical="top"/>
    </xf>
    <xf numFmtId="4" fontId="11" borderId="1" applyNumberFormat="1" applyFont="1" applyFill="0" applyBorder="1" applyAlignment="1" applyProtection="0">
      <alignment horizontal="center" vertical="top"/>
    </xf>
    <xf numFmtId="2" fontId="30" borderId="1" applyNumberFormat="1" applyFont="1" applyFill="0" applyBorder="1" applyAlignment="1" applyProtection="0">
      <alignment horizontal="center" vertical="top"/>
    </xf>
    <xf numFmtId="1" fontId="30" borderId="1" applyNumberFormat="1" applyFont="1" applyFill="0" applyBorder="1" applyAlignment="1" applyProtection="0">
      <alignment horizontal="center" vertical="top"/>
    </xf>
    <xf numFmtId="4" fontId="30" borderId="1" applyNumberFormat="1" applyFont="1" applyFill="0" applyBorder="1" applyAlignment="1" applyProtection="0">
      <alignment horizontal="center" vertical="top"/>
    </xf>
    <xf numFmtId="62" fontId="30" borderId="1" applyNumberFormat="1" applyFont="1" applyFill="0" applyBorder="1" applyAlignment="1" applyProtection="0">
      <alignment horizontal="center" vertical="top"/>
    </xf>
    <xf numFmtId="0" fontId="30" borderId="1" applyNumberFormat="1" applyFont="1" applyFill="0" applyBorder="1" applyAlignment="1" applyProtection="0">
      <alignment horizontal="center" vertical="top"/>
    </xf>
    <xf numFmtId="3" fontId="30" borderId="1" applyNumberFormat="1" applyFont="1" applyFill="0" applyBorder="1" applyAlignment="1" applyProtection="0">
      <alignment vertical="top"/>
    </xf>
    <xf numFmtId="0" fontId="30" borderId="1" applyNumberFormat="0" applyFont="1" applyFill="0" applyBorder="1" applyAlignment="1" applyProtection="0">
      <alignment vertical="top"/>
    </xf>
    <xf numFmtId="62" fontId="30" borderId="1" applyNumberFormat="1" applyFont="1" applyFill="0" applyBorder="1" applyAlignment="1" applyProtection="0">
      <alignment vertical="top"/>
    </xf>
    <xf numFmtId="61" fontId="30" borderId="1" applyNumberFormat="1" applyFont="1" applyFill="0" applyBorder="1" applyAlignment="1" applyProtection="0">
      <alignment vertical="top"/>
    </xf>
    <xf numFmtId="0" fontId="10" borderId="1" applyNumberFormat="0" applyFont="1" applyFill="0" applyBorder="1" applyAlignment="1" applyProtection="0">
      <alignment horizontal="center" vertical="top"/>
    </xf>
    <xf numFmtId="0" fontId="3" borderId="1" applyNumberFormat="1" applyFont="1" applyFill="0" applyBorder="1" applyAlignment="1" applyProtection="0">
      <alignment horizontal="center" vertical="top"/>
    </xf>
    <xf numFmtId="0" fontId="3" borderId="1" applyNumberFormat="0" applyFont="1" applyFill="0" applyBorder="1" applyAlignment="1" applyProtection="0">
      <alignment horizontal="center" vertical="top"/>
    </xf>
    <xf numFmtId="0" fontId="27" borderId="1" applyNumberFormat="1" applyFont="1" applyFill="0" applyBorder="1" applyAlignment="1" applyProtection="0">
      <alignment vertical="top"/>
    </xf>
    <xf numFmtId="4" fontId="31" borderId="1" applyNumberFormat="1" applyFont="1" applyFill="0" applyBorder="1" applyAlignment="1" applyProtection="0">
      <alignment vertical="top"/>
    </xf>
    <xf numFmtId="3" fontId="10" borderId="1" applyNumberFormat="1" applyFont="1" applyFill="0" applyBorder="1" applyAlignment="1" applyProtection="0">
      <alignment vertical="top"/>
    </xf>
    <xf numFmtId="0" fontId="8" borderId="1" applyNumberFormat="0" applyFont="1" applyFill="0" applyBorder="1" applyAlignment="1" applyProtection="0">
      <alignment vertical="top"/>
    </xf>
    <xf numFmtId="0" fontId="27" borderId="1" applyNumberFormat="0" applyFont="1" applyFill="0" applyBorder="1" applyAlignment="1" applyProtection="0">
      <alignment vertical="top"/>
    </xf>
    <xf numFmtId="4" fontId="10" borderId="1" applyNumberFormat="1" applyFont="1" applyFill="0" applyBorder="1" applyAlignment="1" applyProtection="0">
      <alignment vertical="top"/>
    </xf>
    <xf numFmtId="0" fontId="32" borderId="1" applyNumberFormat="1" applyFont="1" applyFill="0" applyBorder="1" applyAlignment="1" applyProtection="0">
      <alignment vertical="top"/>
    </xf>
    <xf numFmtId="0" fontId="32" borderId="1" applyNumberFormat="0" applyFont="1" applyFill="0" applyBorder="1" applyAlignment="1" applyProtection="0">
      <alignment vertical="top"/>
    </xf>
    <xf numFmtId="0" fontId="10" borderId="1" applyNumberFormat="0" applyFont="1" applyFill="0" applyBorder="1" applyAlignment="1" applyProtection="0">
      <alignment vertical="top"/>
    </xf>
    <xf numFmtId="0" fontId="33" borderId="1" applyNumberFormat="1" applyFont="1" applyFill="0" applyBorder="1" applyAlignment="1" applyProtection="0">
      <alignment horizontal="right" vertical="top"/>
    </xf>
    <xf numFmtId="0" fontId="33" borderId="1" applyNumberFormat="1" applyFont="1" applyFill="0" applyBorder="1" applyAlignment="1" applyProtection="0">
      <alignment horizontal="center" vertical="top"/>
    </xf>
    <xf numFmtId="0" fontId="7" borderId="1" applyNumberFormat="1" applyFont="1" applyFill="0" applyBorder="1" applyAlignment="1" applyProtection="0">
      <alignment horizontal="center" vertical="top"/>
    </xf>
    <xf numFmtId="3" fontId="8" borderId="1" applyNumberFormat="1" applyFont="1" applyFill="0" applyBorder="1" applyAlignment="1" applyProtection="0">
      <alignment vertical="top"/>
    </xf>
    <xf numFmtId="60" fontId="34" borderId="1" applyNumberFormat="1" applyFont="1" applyFill="0" applyBorder="1" applyAlignment="1" applyProtection="0">
      <alignment vertical="top"/>
    </xf>
    <xf numFmtId="3" fontId="8" borderId="1" applyNumberFormat="1" applyFont="1" applyFill="0" applyBorder="1" applyAlignment="1" applyProtection="0">
      <alignment horizontal="right" vertical="top"/>
    </xf>
    <xf numFmtId="3" fontId="8" borderId="1" applyNumberFormat="1" applyFont="1" applyFill="0" applyBorder="1" applyAlignment="1" applyProtection="0">
      <alignment horizontal="left" vertical="top"/>
    </xf>
    <xf numFmtId="0" fontId="35" borderId="1" applyNumberFormat="1" applyFont="1" applyFill="0" applyBorder="1" applyAlignment="1" applyProtection="0">
      <alignment horizontal="right" vertical="top"/>
    </xf>
    <xf numFmtId="0" fontId="37" borderId="1" applyNumberFormat="1" applyFont="1" applyFill="0" applyBorder="1" applyAlignment="1" applyProtection="0">
      <alignment horizontal="center" vertical="top"/>
    </xf>
    <xf numFmtId="0" fontId="38" borderId="1" applyNumberFormat="1" applyFont="1" applyFill="0" applyBorder="1" applyAlignment="1" applyProtection="0">
      <alignment horizontal="left" vertical="top"/>
    </xf>
    <xf numFmtId="61" fontId="8" borderId="1" applyNumberFormat="1" applyFont="1" applyFill="0" applyBorder="1" applyAlignment="1" applyProtection="0">
      <alignment vertical="top"/>
    </xf>
    <xf numFmtId="0" fontId="39" borderId="1" applyNumberFormat="1" applyFont="1" applyFill="0" applyBorder="1" applyAlignment="1" applyProtection="0">
      <alignment vertical="top"/>
    </xf>
    <xf numFmtId="3" fontId="8" borderId="1" applyNumberFormat="1" applyFont="1" applyFill="0" applyBorder="1" applyAlignment="1" applyProtection="0">
      <alignment horizontal="center" vertical="top"/>
    </xf>
    <xf numFmtId="61" fontId="8" borderId="1" applyNumberFormat="1" applyFont="1" applyFill="0" applyBorder="1" applyAlignment="1" applyProtection="0">
      <alignment horizontal="center" vertical="top"/>
    </xf>
    <xf numFmtId="3" fontId="3" borderId="1" applyNumberFormat="1" applyFont="1" applyFill="0" applyBorder="1" applyAlignment="1" applyProtection="0">
      <alignment vertical="top"/>
    </xf>
    <xf numFmtId="61" fontId="3" borderId="1" applyNumberFormat="1" applyFont="1" applyFill="0" applyBorder="1" applyAlignment="1" applyProtection="0">
      <alignment vertical="top"/>
    </xf>
    <xf numFmtId="3" fontId="3" borderId="1" applyNumberFormat="1" applyFont="1" applyFill="0" applyBorder="1" applyAlignment="1" applyProtection="0">
      <alignment horizontal="left" vertical="top"/>
    </xf>
    <xf numFmtId="3" fontId="3" borderId="1" applyNumberFormat="1" applyFont="1" applyFill="0" applyBorder="1" applyAlignment="1" applyProtection="0">
      <alignment horizontal="center" vertical="top"/>
    </xf>
    <xf numFmtId="0" fontId="40" borderId="1" applyNumberFormat="1" applyFont="1" applyFill="0" applyBorder="1" applyAlignment="1" applyProtection="0">
      <alignment horizontal="center" vertical="top"/>
    </xf>
    <xf numFmtId="3" fontId="21" borderId="1" applyNumberFormat="1" applyFont="1" applyFill="0" applyBorder="1" applyAlignment="1" applyProtection="0">
      <alignment vertical="top"/>
    </xf>
    <xf numFmtId="0" fontId="21" borderId="1" applyNumberFormat="1" applyFont="1" applyFill="0" applyBorder="1" applyAlignment="1" applyProtection="0">
      <alignment horizontal="center" vertical="top"/>
    </xf>
    <xf numFmtId="0" fontId="41" borderId="1" applyNumberFormat="1" applyFont="1" applyFill="0" applyBorder="1" applyAlignment="1" applyProtection="0">
      <alignment vertical="top"/>
    </xf>
    <xf numFmtId="63" fontId="41" borderId="1" applyNumberFormat="1" applyFont="1" applyFill="0" applyBorder="1" applyAlignment="1" applyProtection="0">
      <alignment vertical="top"/>
    </xf>
    <xf numFmtId="3" fontId="14" borderId="1" applyNumberFormat="1" applyFont="1" applyFill="0" applyBorder="1" applyAlignment="1" applyProtection="0">
      <alignment vertical="top"/>
    </xf>
    <xf numFmtId="64" fontId="11" borderId="1" applyNumberFormat="1" applyFont="1" applyFill="0" applyBorder="1" applyAlignment="1" applyProtection="0">
      <alignment vertical="top"/>
    </xf>
    <xf numFmtId="64" fontId="14" borderId="1" applyNumberFormat="1" applyFont="1" applyFill="0" applyBorder="1" applyAlignment="1" applyProtection="0">
      <alignment vertical="top"/>
    </xf>
    <xf numFmtId="0" fontId="36" borderId="1" applyNumberFormat="1" applyFont="1" applyFill="0" applyBorder="1" applyAlignment="1" applyProtection="0">
      <alignment vertical="top"/>
    </xf>
    <xf numFmtId="3" fontId="41" borderId="1" applyNumberFormat="1" applyFont="1" applyFill="0" applyBorder="1" applyAlignment="1" applyProtection="0">
      <alignment vertical="top"/>
    </xf>
    <xf numFmtId="3" fontId="20" borderId="1" applyNumberFormat="1" applyFont="1" applyFill="0" applyBorder="1" applyAlignment="1" applyProtection="0">
      <alignment vertical="top"/>
    </xf>
    <xf numFmtId="0" fontId="20" borderId="1" applyNumberFormat="1" applyFont="1" applyFill="0" applyBorder="1" applyAlignment="1" applyProtection="0">
      <alignment vertical="top"/>
    </xf>
    <xf numFmtId="64" fontId="41" borderId="1" applyNumberFormat="1" applyFont="1" applyFill="0" applyBorder="1" applyAlignment="1" applyProtection="0">
      <alignment vertical="top"/>
    </xf>
    <xf numFmtId="3" fontId="44" borderId="1" applyNumberFormat="1" applyFont="1" applyFill="0" applyBorder="1" applyAlignment="1" applyProtection="0">
      <alignment vertical="top"/>
    </xf>
    <xf numFmtId="65" fontId="41" borderId="1" applyNumberFormat="1" applyFont="1" applyFill="0" applyBorder="1" applyAlignment="1" applyProtection="0">
      <alignment vertical="top"/>
    </xf>
    <xf numFmtId="66" fontId="41" borderId="1" applyNumberFormat="1" applyFont="1" applyFill="0" applyBorder="1" applyAlignment="1" applyProtection="0">
      <alignment vertical="top"/>
    </xf>
    <xf numFmtId="0" fontId="45" borderId="1" applyNumberFormat="1" applyFont="1" applyFill="0" applyBorder="1" applyAlignment="1" applyProtection="0">
      <alignment vertical="top"/>
    </xf>
    <xf numFmtId="4" fontId="3" borderId="1" applyNumberFormat="1" applyFont="1" applyFill="0" applyBorder="1" applyAlignment="1" applyProtection="0">
      <alignment vertical="top"/>
    </xf>
    <xf numFmtId="64" fontId="27" borderId="1" applyNumberFormat="1" applyFont="1" applyFill="0" applyBorder="1" applyAlignment="1" applyProtection="0">
      <alignment vertical="top"/>
    </xf>
    <xf numFmtId="4" fontId="32" borderId="1" applyNumberFormat="1" applyFont="1" applyFill="0" applyBorder="1" applyAlignment="1" applyProtection="0">
      <alignment vertical="top"/>
    </xf>
    <xf numFmtId="4" fontId="30" borderId="1" applyNumberFormat="1" applyFont="1" applyFill="0" applyBorder="1" applyAlignment="1" applyProtection="0">
      <alignment vertical="top"/>
    </xf>
    <xf numFmtId="0" fontId="46" borderId="1" applyNumberFormat="1" applyFont="1" applyFill="0" applyBorder="1" applyAlignment="1" applyProtection="0">
      <alignment horizontal="center" vertical="top"/>
    </xf>
    <xf numFmtId="60" fontId="47" borderId="1" applyNumberFormat="1" applyFont="1" applyFill="0" applyBorder="1" applyAlignment="1" applyProtection="0">
      <alignment vertical="top"/>
    </xf>
    <xf numFmtId="0" fontId="48" borderId="1" applyNumberFormat="1" applyFont="1" applyFill="0" applyBorder="1" applyAlignment="1" applyProtection="0">
      <alignment horizontal="right" vertical="top"/>
    </xf>
    <xf numFmtId="0" fontId="4" borderId="1" applyNumberFormat="1" applyFont="1" applyFill="0" applyBorder="1" applyAlignment="1" applyProtection="0">
      <alignment horizontal="center" vertical="top"/>
    </xf>
    <xf numFmtId="0" fontId="10" borderId="1" applyNumberFormat="1" applyFont="1" applyFill="0" applyBorder="1" applyAlignment="1" applyProtection="0">
      <alignment horizontal="center" vertical="top"/>
    </xf>
    <xf numFmtId="0" fontId="10" borderId="1" applyNumberFormat="1" applyFont="1" applyFill="0" applyBorder="1" applyAlignment="1" applyProtection="0">
      <alignment horizontal="right" vertical="top"/>
    </xf>
    <xf numFmtId="0" fontId="10" borderId="1" applyNumberFormat="1" applyFont="1" applyFill="0" applyBorder="1" applyAlignment="1" applyProtection="0">
      <alignment horizontal="left" vertical="top"/>
    </xf>
    <xf numFmtId="3" fontId="4" borderId="1" applyNumberFormat="1" applyFont="1" applyFill="0" applyBorder="1" applyAlignment="1" applyProtection="0">
      <alignment vertical="top"/>
    </xf>
    <xf numFmtId="61" fontId="3" borderId="1" applyNumberFormat="1" applyFont="1" applyFill="0" applyBorder="1" applyAlignment="1" applyProtection="0">
      <alignment horizontal="center" vertical="top"/>
    </xf>
    <xf numFmtId="59" fontId="3" borderId="1" applyNumberFormat="1" applyFont="1" applyFill="0" applyBorder="1" applyAlignment="1" applyProtection="0">
      <alignment horizontal="center" vertical="top"/>
    </xf>
    <xf numFmtId="67" fontId="3" borderId="1" applyNumberFormat="1" applyFont="1" applyFill="0" applyBorder="1" applyAlignment="1" applyProtection="0">
      <alignment vertical="top"/>
    </xf>
    <xf numFmtId="3" fontId="31" borderId="1" applyNumberFormat="1" applyFont="1" applyFill="0" applyBorder="1" applyAlignment="1" applyProtection="0">
      <alignment vertical="top"/>
    </xf>
    <xf numFmtId="4" fontId="3" borderId="1" applyNumberFormat="1" applyFont="1" applyFill="0" applyBorder="1" applyAlignment="1" applyProtection="0">
      <alignment horizontal="center" vertical="top"/>
    </xf>
    <xf numFmtId="65" fontId="3" borderId="1" applyNumberFormat="1" applyFont="1" applyFill="0" applyBorder="1" applyAlignment="1" applyProtection="0">
      <alignment vertical="top"/>
    </xf>
    <xf numFmtId="0" fontId="49" borderId="1" applyNumberFormat="1" applyFont="1" applyFill="0" applyBorder="1" applyAlignment="1" applyProtection="0">
      <alignment horizontal="center" vertical="top"/>
    </xf>
    <xf numFmtId="0" fontId="51" borderId="1" applyNumberFormat="1" applyFont="1" applyFill="0" applyBorder="1" applyAlignment="1" applyProtection="0">
      <alignment horizontal="left" vertical="top"/>
    </xf>
    <xf numFmtId="0" fontId="42" borderId="1" applyNumberFormat="1" applyFont="1" applyFill="0" applyBorder="1" applyAlignment="1" applyProtection="0">
      <alignment horizontal="center" vertical="top"/>
    </xf>
    <xf numFmtId="3" fontId="42" borderId="1" applyNumberFormat="1" applyFont="1" applyFill="0" applyBorder="1" applyAlignment="1" applyProtection="0">
      <alignment horizontal="center" vertical="top"/>
    </xf>
    <xf numFmtId="0" fontId="30" fillId="4" borderId="1" applyNumberFormat="1" applyFont="1" applyFill="1" applyBorder="1" applyAlignment="1" applyProtection="0">
      <alignment horizontal="left" vertical="top" wrapText="1"/>
    </xf>
    <xf numFmtId="0" fontId="53" borderId="1" applyNumberFormat="1" applyFont="1" applyFill="0" applyBorder="1" applyAlignment="1" applyProtection="0">
      <alignment horizontal="left" vertical="top"/>
    </xf>
    <xf numFmtId="0" fontId="36" borderId="1" applyNumberFormat="1" applyFont="1" applyFill="0" applyBorder="1" applyAlignment="1" applyProtection="0">
      <alignment horizontal="center" vertical="top"/>
    </xf>
    <xf numFmtId="0" fontId="30" borderId="1" applyNumberFormat="1" applyFont="1" applyFill="0" applyBorder="1" applyAlignment="1" applyProtection="0">
      <alignment vertical="top"/>
    </xf>
    <xf numFmtId="61" fontId="14" borderId="1" applyNumberFormat="1" applyFont="1" applyFill="0" applyBorder="1" applyAlignment="1" applyProtection="0">
      <alignment horizontal="center" vertical="top"/>
    </xf>
    <xf numFmtId="62" fontId="14" borderId="1" applyNumberFormat="1" applyFont="1" applyFill="0" applyBorder="1" applyAlignment="1" applyProtection="0">
      <alignment horizontal="center" vertical="top"/>
    </xf>
    <xf numFmtId="3" fontId="30" borderId="1" applyNumberFormat="1" applyFont="1" applyFill="0" applyBorder="1" applyAlignment="1" applyProtection="0">
      <alignment horizontal="center" vertical="top"/>
    </xf>
    <xf numFmtId="3" fontId="14" borderId="1" applyNumberFormat="1" applyFont="1" applyFill="0" applyBorder="1" applyAlignment="1" applyProtection="0">
      <alignment horizontal="center" vertical="top"/>
    </xf>
    <xf numFmtId="0" fontId="54" borderId="1" applyNumberFormat="1" applyFont="1" applyFill="0" applyBorder="1" applyAlignment="1" applyProtection="0">
      <alignment horizontal="center" vertical="top"/>
    </xf>
    <xf numFmtId="0" fontId="14" borderId="1" applyNumberFormat="1" applyFont="1" applyFill="0" applyBorder="1" applyAlignment="1" applyProtection="0">
      <alignment horizontal="center" vertical="top"/>
    </xf>
    <xf numFmtId="0" fontId="55" borderId="1" applyNumberFormat="1" applyFont="1" applyFill="0" applyBorder="1" applyAlignment="1" applyProtection="0">
      <alignment horizontal="left" vertical="top"/>
    </xf>
    <xf numFmtId="0" fontId="56" borderId="1" applyNumberFormat="1" applyFont="1" applyFill="0" applyBorder="1" applyAlignment="1" applyProtection="0">
      <alignment horizontal="left" vertical="top"/>
    </xf>
    <xf numFmtId="0" fontId="4" borderId="1" applyNumberFormat="1" applyFont="1" applyFill="0" applyBorder="1" applyAlignment="1" applyProtection="0">
      <alignment vertical="top"/>
    </xf>
    <xf numFmtId="0" fontId="9" borderId="1" applyNumberFormat="1" applyFont="1" applyFill="0" applyBorder="1" applyAlignment="1" applyProtection="0">
      <alignment vertical="top"/>
    </xf>
    <xf numFmtId="0" fontId="3" applyNumberFormat="1" applyFont="1" applyFill="0" applyBorder="0" applyAlignment="1" applyProtection="0">
      <alignment vertical="top"/>
    </xf>
    <xf numFmtId="0" fontId="3" fillId="4" borderId="1" applyNumberFormat="1" applyFont="1" applyFill="1" applyBorder="1" applyAlignment="1" applyProtection="0">
      <alignment horizontal="center" vertical="top" wrapText="1"/>
    </xf>
    <xf numFmtId="0" fontId="39" fillId="4" borderId="1" applyNumberFormat="1" applyFont="1" applyFill="1" applyBorder="1" applyAlignment="1" applyProtection="0">
      <alignment horizontal="center" vertical="top" wrapText="1"/>
    </xf>
    <xf numFmtId="0" fontId="30" fillId="4" borderId="1" applyNumberFormat="1" applyFont="1" applyFill="1" applyBorder="1" applyAlignment="1" applyProtection="0">
      <alignment horizontal="center" vertical="top" wrapText="1"/>
    </xf>
    <xf numFmtId="0" fontId="3" fillId="4" borderId="1" applyNumberFormat="1" applyFont="1" applyFill="1" applyBorder="1" applyAlignment="1" applyProtection="0">
      <alignment horizontal="left" vertical="top" wrapText="1"/>
    </xf>
    <xf numFmtId="0" fontId="59" borderId="1" applyNumberFormat="1" applyFont="1" applyFill="0" applyBorder="1" applyAlignment="1" applyProtection="0">
      <alignment horizontal="center" vertical="top"/>
    </xf>
    <xf numFmtId="0" fontId="39" borderId="1" applyNumberFormat="1" applyFont="1" applyFill="0" applyBorder="1" applyAlignment="1" applyProtection="0">
      <alignment horizontal="center" vertical="top"/>
    </xf>
    <xf numFmtId="0" fontId="8" fillId="4" borderId="1" applyNumberFormat="1" applyFont="1" applyFill="1" applyBorder="1" applyAlignment="1" applyProtection="0">
      <alignment horizontal="left" vertical="top" wrapText="1"/>
    </xf>
    <xf numFmtId="0" fontId="39" borderId="1" applyNumberFormat="1" applyFont="1" applyFill="0" applyBorder="1" applyAlignment="1" applyProtection="0">
      <alignment horizontal="center" vertical="top" wrapText="1"/>
    </xf>
    <xf numFmtId="0" fontId="60" borderId="1" applyNumberFormat="1" applyFont="1" applyFill="0" applyBorder="1" applyAlignment="1" applyProtection="0">
      <alignment horizontal="center" vertical="top"/>
    </xf>
    <xf numFmtId="0" fontId="3" borderId="2" applyNumberFormat="1" applyFont="1" applyFill="0" applyBorder="1" applyAlignment="1" applyProtection="0">
      <alignment vertical="top"/>
    </xf>
    <xf numFmtId="0" fontId="8" fillId="4" borderId="1" applyNumberFormat="1" applyFont="1" applyFill="1" applyBorder="1" applyAlignment="1" applyProtection="0">
      <alignment horizontal="center" vertical="top" wrapText="1"/>
    </xf>
    <xf numFmtId="0" fontId="8" fillId="5" borderId="3" applyNumberFormat="1" applyFont="1" applyFill="1" applyBorder="1" applyAlignment="1" applyProtection="0">
      <alignment horizontal="center" vertical="top"/>
    </xf>
    <xf numFmtId="0" fontId="8" fillId="6" borderId="4" applyNumberFormat="1" applyFont="1" applyFill="1" applyBorder="1" applyAlignment="1" applyProtection="0">
      <alignment horizontal="center" vertical="top"/>
    </xf>
    <xf numFmtId="0" fontId="3" borderId="5" applyNumberFormat="1" applyFont="1" applyFill="0" applyBorder="1" applyAlignment="1" applyProtection="0">
      <alignment vertical="top"/>
    </xf>
    <xf numFmtId="0" fontId="3" borderId="6" applyNumberFormat="1" applyFont="1" applyFill="0" applyBorder="1" applyAlignment="1" applyProtection="0">
      <alignment vertical="top"/>
    </xf>
    <xf numFmtId="0" fontId="8" fillId="7" borderId="7" applyNumberFormat="1" applyFont="1" applyFill="1" applyBorder="1" applyAlignment="1" applyProtection="0">
      <alignment horizontal="center" vertical="top"/>
    </xf>
    <xf numFmtId="0" fontId="8" fillId="5" borderId="1" applyNumberFormat="1" applyFont="1" applyFill="1" applyBorder="1" applyAlignment="1" applyProtection="0">
      <alignment horizontal="center" vertical="top"/>
    </xf>
    <xf numFmtId="0" fontId="8" fillId="6" borderId="1" applyNumberFormat="1" applyFont="1" applyFill="1" applyBorder="1" applyAlignment="1" applyProtection="0">
      <alignment horizontal="center" vertical="top"/>
    </xf>
    <xf numFmtId="0" fontId="8" fillId="7" borderId="1" applyNumberFormat="1" applyFont="1" applyFill="1" applyBorder="1" applyAlignment="1" applyProtection="0">
      <alignment horizontal="center" vertical="top"/>
    </xf>
    <xf numFmtId="0" fontId="8" borderId="1" applyNumberFormat="1" applyFont="1" applyFill="0" applyBorder="1" applyAlignment="1" applyProtection="0">
      <alignment horizontal="center" vertical="top"/>
    </xf>
    <xf numFmtId="68" fontId="39" borderId="1" applyNumberFormat="1" applyFont="1" applyFill="0" applyBorder="1" applyAlignment="1" applyProtection="0">
      <alignment horizontal="center" vertical="top" wrapText="1"/>
    </xf>
    <xf numFmtId="0" fontId="30" fillId="5" borderId="3" applyNumberFormat="1" applyFont="1" applyFill="1" applyBorder="1" applyAlignment="1" applyProtection="0">
      <alignment horizontal="center" vertical="top" wrapText="1"/>
    </xf>
    <xf numFmtId="0" fontId="30" fillId="6" borderId="8" applyNumberFormat="1" applyFont="1" applyFill="1" applyBorder="1" applyAlignment="1" applyProtection="0">
      <alignment horizontal="center" vertical="top" wrapText="1"/>
    </xf>
    <xf numFmtId="0" fontId="30" fillId="7" borderId="7" applyNumberFormat="1" applyFont="1" applyFill="1" applyBorder="1" applyAlignment="1" applyProtection="0">
      <alignment horizontal="center" vertical="top" wrapText="1"/>
    </xf>
    <xf numFmtId="0" fontId="30" fillId="7" borderId="1" applyNumberFormat="1" applyFont="1" applyFill="1" applyBorder="1" applyAlignment="1" applyProtection="0">
      <alignment horizontal="center" vertical="top" wrapText="1"/>
    </xf>
    <xf numFmtId="0" fontId="30" fillId="5" borderId="1" applyNumberFormat="1" applyFont="1" applyFill="1" applyBorder="1" applyAlignment="1" applyProtection="0">
      <alignment horizontal="center" vertical="top" wrapText="1"/>
    </xf>
    <xf numFmtId="0" fontId="30" fillId="6" borderId="1" applyNumberFormat="1" applyFont="1" applyFill="1" applyBorder="1" applyAlignment="1" applyProtection="0">
      <alignment horizontal="center" vertical="top" wrapText="1"/>
    </xf>
    <xf numFmtId="0" fontId="30" borderId="1" applyNumberFormat="1" applyFont="1" applyFill="0" applyBorder="1" applyAlignment="1" applyProtection="0">
      <alignment horizontal="center" vertical="top" wrapText="1"/>
    </xf>
    <xf numFmtId="18" fontId="39" borderId="1" applyNumberFormat="1" applyFont="1" applyFill="0" applyBorder="1" applyAlignment="1" applyProtection="0">
      <alignment horizontal="center" vertical="top"/>
    </xf>
    <xf numFmtId="0" fontId="30" fillId="5" borderId="3" applyNumberFormat="1" applyFont="1" applyFill="1" applyBorder="1" applyAlignment="1" applyProtection="0">
      <alignment horizontal="center" vertical="top"/>
    </xf>
    <xf numFmtId="0" fontId="30" fillId="6" borderId="8" applyNumberFormat="1" applyFont="1" applyFill="1" applyBorder="1" applyAlignment="1" applyProtection="0">
      <alignment horizontal="center" vertical="top"/>
    </xf>
    <xf numFmtId="0" fontId="30" fillId="7" borderId="7" applyNumberFormat="1" applyFont="1" applyFill="1" applyBorder="1" applyAlignment="1" applyProtection="0">
      <alignment horizontal="center" vertical="top"/>
    </xf>
    <xf numFmtId="0" fontId="30" fillId="7" borderId="1" applyNumberFormat="1" applyFont="1" applyFill="1" applyBorder="1" applyAlignment="1" applyProtection="0">
      <alignment horizontal="center" vertical="top"/>
    </xf>
    <xf numFmtId="0" fontId="30" fillId="5" borderId="1" applyNumberFormat="1" applyFont="1" applyFill="1" applyBorder="1" applyAlignment="1" applyProtection="0">
      <alignment horizontal="center" vertical="top"/>
    </xf>
    <xf numFmtId="0" fontId="30" fillId="6" borderId="1" applyNumberFormat="1" applyFont="1" applyFill="1" applyBorder="1" applyAlignment="1" applyProtection="0">
      <alignment horizontal="center" vertical="top"/>
    </xf>
    <xf numFmtId="0" fontId="30" fillId="6" borderId="9" applyNumberFormat="1" applyFont="1" applyFill="1" applyBorder="1" applyAlignment="1" applyProtection="0">
      <alignment horizontal="center" vertical="top"/>
    </xf>
    <xf numFmtId="0" fontId="3" borderId="10" applyNumberFormat="1" applyFont="1" applyFill="0" applyBorder="1" applyAlignment="1" applyProtection="0">
      <alignment vertical="top"/>
    </xf>
    <xf numFmtId="0" fontId="3" borderId="11" applyNumberFormat="1" applyFont="1" applyFill="0" applyBorder="1" applyAlignment="1" applyProtection="0">
      <alignment vertical="top"/>
    </xf>
    <xf numFmtId="61" fontId="30" fillId="6" borderId="1" applyNumberFormat="1" applyFont="1" applyFill="1" applyBorder="1" applyAlignment="1" applyProtection="0">
      <alignment horizontal="center" vertical="top"/>
    </xf>
    <xf numFmtId="61" fontId="30" borderId="1" applyNumberFormat="1" applyFont="1" applyFill="0" applyBorder="1" applyAlignment="1" applyProtection="0">
      <alignment horizontal="center" vertical="top"/>
    </xf>
    <xf numFmtId="62" fontId="30" fillId="6" borderId="1" applyNumberFormat="1" applyFont="1" applyFill="1" applyBorder="1" applyAlignment="1" applyProtection="0">
      <alignment horizontal="center" vertical="top"/>
    </xf>
    <xf numFmtId="1" fontId="30" fillId="6" borderId="1" applyNumberFormat="1" applyFont="1" applyFill="1" applyBorder="1" applyAlignment="1" applyProtection="0">
      <alignment horizontal="center" vertical="top"/>
    </xf>
    <xf numFmtId="1" fontId="30" fillId="7" borderId="1" applyNumberFormat="1" applyFont="1" applyFill="1" applyBorder="1" applyAlignment="1" applyProtection="0">
      <alignment horizontal="center" vertical="top"/>
    </xf>
    <xf numFmtId="1" fontId="30" fillId="5" borderId="1" applyNumberFormat="1" applyFont="1" applyFill="1" applyBorder="1" applyAlignment="1" applyProtection="0">
      <alignment horizontal="center" vertical="top"/>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eaeaea"/>
      <rgbColor rgb="ffd6d6d6"/>
      <rgbColor rgb="ff011ea9"/>
      <rgbColor rgb="ff333333"/>
      <rgbColor rgb="ffffc676"/>
      <rgbColor rgb="ffcaf0fe"/>
      <rgbColor rgb="fffed876"/>
      <rgbColor rgb="fffefab9"/>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worksheet" Target="worksheets/sheet.xml"/><Relationship Id="rId4" Type="http://schemas.openxmlformats.org/officeDocument/2006/relationships/worksheet" Target="worksheets/sheet1.xml"/><Relationship Id="rId5" Type="http://schemas.openxmlformats.org/officeDocument/2006/relationships/worksheet" Target="worksheets/sheet2.xml"/></Relationships>

</file>

<file path=xl/worksheets/_rels/sheet1.xml.rels><?xml version="1.0" encoding="UTF-8" standalone="yes"?><Relationships xmlns="http://schemas.openxmlformats.org/package/2006/relationships"><Relationship Id="rId1" Type="http://schemas.openxmlformats.org/officeDocument/2006/relationships/hyperlink" Target="http://en.wikipedia.org/wiki/Diesel_fuel" TargetMode="External"/><Relationship Id="rId2" Type="http://schemas.openxmlformats.org/officeDocument/2006/relationships/hyperlink" Target="http://www.n0kfb.org/rail/railphs.htm" TargetMode="External"/><Relationship Id="rId3" Type="http://schemas.openxmlformats.org/officeDocument/2006/relationships/hyperlink" Target="http://enrailway.tripod.com/Book1.htm" TargetMode="External"/><Relationship Id="rId4" Type="http://schemas.openxmlformats.org/officeDocument/2006/relationships/hyperlink" Target="http://cqpa.steelvalleywebdesign.com/gp9.htm" TargetMode="External"/><Relationship Id="rId5" Type="http://schemas.openxmlformats.org/officeDocument/2006/relationships/hyperlink" Target="http://oee.nrcan.gc.ca/publications/infosource/pub/transportation/fuel_effic_benchm_truckE.cfm?attr=16" TargetMode="External"/><Relationship Id="rId6" Type="http://schemas.openxmlformats.org/officeDocument/2006/relationships/hyperlink" Target="http://www.eia.doe.gov/cneaf/coal/quarterly/co2_article/co2.html" TargetMode="External"/><Relationship Id="rId7" Type="http://schemas.openxmlformats.org/officeDocument/2006/relationships/hyperlink" Target="http://www.norailnocoal.ca/highway-4-truck-survey/" TargetMode="External"/><Relationship Id="rId8" Type="http://schemas.openxmlformats.org/officeDocument/2006/relationships/hyperlink" Target="http://dn.engr.ucdavis.edu/images/TRB_poster_v6.pdf" TargetMode="External"/><Relationship Id="rId9" Type="http://schemas.openxmlformats.org/officeDocument/2006/relationships/hyperlink" Target="http://www.bobistheoilguy.com/forums/ubbthreads.php?ubb=showflat&amp;Number=529607" TargetMode="External"/><Relationship Id="rId10" Type="http://schemas.openxmlformats.org/officeDocument/2006/relationships/hyperlink" Target="http://www.qrig.org/motive-power/locomotives/electric/qrnational/united-group-railsiemens-3700-class" TargetMode="External"/><Relationship Id="rId11" Type="http://schemas.openxmlformats.org/officeDocument/2006/relationships/hyperlink" Target="http://en.wikipedia.org/wiki/Gasoline_gallon_equivalent" TargetMode="External"/><Relationship Id="rId12" Type="http://schemas.openxmlformats.org/officeDocument/2006/relationships/hyperlink" Target="http://www.easts.info/on-line/journal_06/278.pdf" TargetMode="External"/></Relationships>

</file>

<file path=xl/worksheets/sheet.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28" customWidth="1"/>
  </cols>
  <sheetData>
    <row r="3" ht="50" customHeight="1">
      <c r="B3" t="s" s="1">
        <v>0</v>
      </c>
      <c r="C3"/>
      <c r="D3"/>
    </row>
    <row r="7">
      <c r="B7" t="s" s="2">
        <v>1</v>
      </c>
      <c r="C7" t="s" s="2">
        <v>2</v>
      </c>
      <c r="D7" t="s" s="2">
        <v>3</v>
      </c>
    </row>
    <row r="9">
      <c r="B9" t="s" s="3">
        <v>4</v>
      </c>
      <c r="C9" s="3"/>
      <c r="D9" s="3"/>
    </row>
    <row r="10">
      <c r="B10" s="4"/>
      <c r="C10" t="s" s="4">
        <v>5</v>
      </c>
      <c r="D10" t="s" s="5">
        <v>6</v>
      </c>
    </row>
    <row r="11">
      <c r="B11" s="4"/>
      <c r="C11" t="s" s="4">
        <v>255</v>
      </c>
      <c r="D11" t="s" s="5">
        <v>256</v>
      </c>
    </row>
  </sheetData>
  <mergeCells count="1">
    <mergeCell ref="B3:D3"/>
  </mergeCells>
  <hyperlinks>
    <hyperlink ref="D10" location="'Sheet 1 - Production Sheet'!R1C1" tooltip="" display="Sheet 1 - Production Sheet"/>
    <hyperlink ref="D11" location="'Sheet 1 - Truck Survey'!R1C1" tooltip="" display="Sheet 1 - Truck Survey"/>
  </hyperlinks>
</worksheet>
</file>

<file path=xl/worksheets/sheet1.xml><?xml version="1.0" encoding="utf-8"?>
<worksheet xmlns:r="http://schemas.openxmlformats.org/officeDocument/2006/relationships" xmlns="http://schemas.openxmlformats.org/spreadsheetml/2006/main">
  <dimension ref="A1:BI276"/>
  <sheetViews>
    <sheetView workbookViewId="0" showGridLines="0" defaultGridColor="1"/>
  </sheetViews>
  <sheetFormatPr defaultColWidth="4.26562" defaultRowHeight="13" customHeight="1" outlineLevelRow="0" outlineLevelCol="0"/>
  <cols>
    <col min="1" max="1" width="9" style="6" customWidth="1"/>
    <col min="2" max="2" width="10.25" style="6" customWidth="1"/>
    <col min="3" max="3" width="1" style="6" customWidth="1"/>
    <col min="4" max="4" width="1.46875" style="6" customWidth="1"/>
    <col min="5" max="5" width="9.4375" style="6" customWidth="1"/>
    <col min="6" max="6" width="5.07812" style="6" customWidth="1"/>
    <col min="7" max="7" width="1.125" style="6" customWidth="1"/>
    <col min="8" max="8" width="4.375" style="6" customWidth="1"/>
    <col min="9" max="9" width="3.95312" style="6" customWidth="1"/>
    <col min="10" max="10" width="3.85156" style="6" customWidth="1"/>
    <col min="11" max="11" width="1.1875" style="6" customWidth="1"/>
    <col min="12" max="12" width="1" style="6" customWidth="1"/>
    <col min="13" max="13" width="1.90625" style="6" customWidth="1"/>
    <col min="14" max="14" width="7.92188" style="6" customWidth="1"/>
    <col min="15" max="15" width="6.84375" style="6" customWidth="1"/>
    <col min="16" max="16" width="4.28125" style="6" customWidth="1"/>
    <col min="17" max="17" width="1.07031" style="6" customWidth="1"/>
    <col min="18" max="18" width="3.21094" style="6" customWidth="1"/>
    <col min="19" max="19" width="2.14062" style="6" customWidth="1"/>
    <col min="20" max="20" width="2.14062" style="6" customWidth="1"/>
    <col min="21" max="21" width="1" style="6" customWidth="1"/>
    <col min="22" max="22" width="1.5625" style="6" customWidth="1"/>
    <col min="23" max="23" width="1.65625" style="6" customWidth="1"/>
    <col min="24" max="24" width="1" style="6" customWidth="1"/>
    <col min="25" max="25" width="4.28125" style="6" customWidth="1"/>
    <col min="26" max="26" width="4.28125" style="6" customWidth="1"/>
    <col min="27" max="27" width="4.5" style="6" customWidth="1"/>
    <col min="28" max="28" width="1" style="6" customWidth="1"/>
    <col min="29" max="29" width="8.92969" style="6" customWidth="1"/>
    <col min="30" max="30" width="5.96875" style="6" customWidth="1"/>
    <col min="31" max="31" width="5.96875" style="6" customWidth="1"/>
    <col min="32" max="32" width="8.875" style="6" customWidth="1"/>
    <col min="33" max="33" width="6.59375" style="6" customWidth="1"/>
    <col min="34" max="34" width="6.59375" style="6" customWidth="1"/>
    <col min="35" max="35" width="4.25" style="6" customWidth="1"/>
    <col min="36" max="36" width="4.73438" style="6" customWidth="1"/>
    <col min="37" max="37" width="1" style="6" customWidth="1"/>
    <col min="38" max="38" width="4.20312" style="6" customWidth="1"/>
    <col min="39" max="39" width="1" style="6" customWidth="1"/>
    <col min="40" max="40" width="4.17188" style="6" customWidth="1"/>
    <col min="41" max="41" width="1" style="6" customWidth="1"/>
    <col min="42" max="42" width="6.20312" style="6" customWidth="1"/>
    <col min="43" max="43" width="1" style="6" customWidth="1"/>
    <col min="44" max="44" width="4.875" style="6" customWidth="1"/>
    <col min="45" max="45" width="5.99219" style="6" customWidth="1"/>
    <col min="46" max="46" width="7.78906" style="6" customWidth="1"/>
    <col min="47" max="47" width="1" style="6" customWidth="1"/>
    <col min="48" max="48" width="3.39062" style="6" customWidth="1"/>
    <col min="49" max="49" width="1" style="6" customWidth="1"/>
    <col min="50" max="50" width="2.96875" style="6" customWidth="1"/>
    <col min="51" max="51" width="4.78125" style="6" customWidth="1"/>
    <col min="52" max="52" width="2.9375" style="6" customWidth="1"/>
    <col min="53" max="53" width="6.15625" style="6" customWidth="1"/>
    <col min="54" max="54" width="1" style="6" customWidth="1"/>
    <col min="55" max="55" width="6.17969" style="6" customWidth="1"/>
    <col min="56" max="56" width="5.67969" style="6" customWidth="1"/>
    <col min="57" max="57" width="8.07812" style="6" customWidth="1"/>
    <col min="58" max="58" width="1" style="6" customWidth="1"/>
    <col min="59" max="59" width="4.34375" style="6" customWidth="1"/>
    <col min="60" max="60" width="11.5312" style="6" customWidth="1"/>
    <col min="61" max="61" width="5.125" style="6" customWidth="1"/>
    <col min="62" max="256" width="4.28125" style="6" customWidth="1"/>
  </cols>
  <sheetData>
    <row r="1" ht="15" customHeight="1">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row>
    <row r="2" ht="61" customHeight="1">
      <c r="A2" s="8"/>
      <c r="B2" t="s" s="9">
        <v>7</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row>
    <row r="3" ht="15" customHeight="1">
      <c r="A3" s="8"/>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1"/>
    </row>
    <row r="4" ht="15" customHeight="1">
      <c r="A4" s="8"/>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1"/>
    </row>
    <row r="5" ht="30" customHeight="1">
      <c r="A5" s="8"/>
      <c r="B5" t="s" s="12">
        <v>8</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t="s" s="12">
        <v>9</v>
      </c>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1"/>
    </row>
    <row r="6" ht="20" customHeight="1">
      <c r="A6" s="8"/>
      <c r="B6" t="s" s="13">
        <v>10</v>
      </c>
      <c r="C6" s="10"/>
      <c r="D6" s="10"/>
      <c r="E6" s="10"/>
      <c r="F6" s="13">
        <v>135000</v>
      </c>
      <c r="G6" s="10"/>
      <c r="H6" s="10"/>
      <c r="I6" s="10"/>
      <c r="J6" s="10"/>
      <c r="K6" s="10"/>
      <c r="L6" t="s" s="13">
        <v>11</v>
      </c>
      <c r="M6" s="10"/>
      <c r="N6" s="10"/>
      <c r="O6" s="13"/>
      <c r="P6" s="13"/>
      <c r="Q6" s="10"/>
      <c r="R6" s="10"/>
      <c r="S6" s="10"/>
      <c r="T6" s="10"/>
      <c r="U6" s="10"/>
      <c r="V6" s="10"/>
      <c r="W6" s="10"/>
      <c r="X6" s="10"/>
      <c r="Y6" s="10"/>
      <c r="Z6" s="13"/>
      <c r="AA6" s="13"/>
      <c r="AB6" s="10"/>
      <c r="AC6" s="10"/>
      <c r="AD6" s="13"/>
      <c r="AE6" s="10"/>
      <c r="AF6" s="13"/>
      <c r="AG6" s="10"/>
      <c r="AH6" s="10"/>
      <c r="AI6" s="13"/>
      <c r="AJ6" s="10"/>
      <c r="AK6" s="10"/>
      <c r="AL6" s="10"/>
      <c r="AM6" s="13"/>
      <c r="AN6" s="10"/>
      <c r="AO6" s="10"/>
      <c r="AP6" s="10"/>
      <c r="AQ6" s="10"/>
      <c r="AR6" s="10"/>
      <c r="AS6" s="10"/>
      <c r="AT6" t="s" s="14">
        <v>12</v>
      </c>
      <c r="AU6" s="10"/>
      <c r="AV6" s="10"/>
      <c r="AW6" s="10"/>
      <c r="AX6" s="10"/>
      <c r="AY6" s="10"/>
      <c r="AZ6" s="10"/>
      <c r="BA6" s="10"/>
      <c r="BB6" s="10"/>
      <c r="BC6" s="10"/>
      <c r="BD6" s="10"/>
      <c r="BE6" s="10"/>
      <c r="BF6" s="10"/>
      <c r="BG6" s="10"/>
      <c r="BH6" s="13"/>
      <c r="BI6" s="13"/>
    </row>
    <row r="7" ht="20" customHeight="1">
      <c r="A7" s="8"/>
      <c r="B7" t="s" s="13">
        <v>13</v>
      </c>
      <c r="C7" s="10"/>
      <c r="D7" s="10"/>
      <c r="E7" s="10"/>
      <c r="F7" s="13">
        <v>75000</v>
      </c>
      <c r="G7" s="10"/>
      <c r="H7" s="10"/>
      <c r="I7" s="10"/>
      <c r="J7" s="10"/>
      <c r="K7" s="10"/>
      <c r="L7" t="s" s="13">
        <v>11</v>
      </c>
      <c r="M7" s="10"/>
      <c r="N7" s="10"/>
      <c r="O7" s="13"/>
      <c r="P7" s="13"/>
      <c r="Q7" s="10"/>
      <c r="R7" s="10"/>
      <c r="S7" s="10"/>
      <c r="T7" s="10"/>
      <c r="U7" s="10"/>
      <c r="V7" s="10"/>
      <c r="W7" s="10"/>
      <c r="X7" s="10"/>
      <c r="Y7" s="10"/>
      <c r="Z7" s="13"/>
      <c r="AA7" s="13"/>
      <c r="AB7" s="10"/>
      <c r="AC7" s="10"/>
      <c r="AD7" t="s" s="14">
        <v>14</v>
      </c>
      <c r="AE7" s="10"/>
      <c r="AF7" t="s" s="13">
        <v>9</v>
      </c>
      <c r="AG7" s="10"/>
      <c r="AH7" s="10"/>
      <c r="AI7" s="15">
        <f>AT7+F14</f>
        <v>57.63803600037696</v>
      </c>
      <c r="AJ7" s="10"/>
      <c r="AK7" s="10"/>
      <c r="AL7" s="10"/>
      <c r="AM7" t="s" s="13">
        <v>15</v>
      </c>
      <c r="AN7" s="10"/>
      <c r="AO7" s="10"/>
      <c r="AP7" s="10"/>
      <c r="AQ7" s="10"/>
      <c r="AR7" s="10"/>
      <c r="AS7" s="10"/>
      <c r="AT7" s="16">
        <f>AJ53</f>
        <v>55.63803600037696</v>
      </c>
      <c r="AU7" s="10"/>
      <c r="AV7" t="s" s="16">
        <v>16</v>
      </c>
      <c r="AW7" s="10"/>
      <c r="AX7" s="10"/>
      <c r="AY7" s="10"/>
      <c r="AZ7" s="13"/>
      <c r="BA7" s="10"/>
      <c r="BB7" s="10"/>
      <c r="BC7" s="10"/>
      <c r="BD7" s="10"/>
      <c r="BE7" s="10"/>
      <c r="BF7" s="10"/>
      <c r="BG7" s="10"/>
      <c r="BH7" s="13"/>
      <c r="BI7" s="13"/>
    </row>
    <row r="8" ht="20" customHeight="1">
      <c r="A8" s="8"/>
      <c r="B8" s="13"/>
      <c r="C8" s="10"/>
      <c r="D8" s="10"/>
      <c r="E8" s="10"/>
      <c r="F8" s="13"/>
      <c r="G8" s="10"/>
      <c r="H8" s="10"/>
      <c r="I8" s="10"/>
      <c r="J8" s="10"/>
      <c r="K8" s="10"/>
      <c r="L8" s="13"/>
      <c r="M8" s="10"/>
      <c r="N8" s="10"/>
      <c r="O8" s="13"/>
      <c r="P8" s="13"/>
      <c r="Q8" s="10"/>
      <c r="R8" s="10"/>
      <c r="S8" s="10"/>
      <c r="T8" s="10"/>
      <c r="U8" s="10"/>
      <c r="V8" s="10"/>
      <c r="W8" s="10"/>
      <c r="X8" s="10"/>
      <c r="Y8" s="10"/>
      <c r="Z8" s="13"/>
      <c r="AA8" s="13"/>
      <c r="AB8" s="10"/>
      <c r="AC8" s="10"/>
      <c r="AD8" t="s" s="14">
        <v>17</v>
      </c>
      <c r="AE8" s="10"/>
      <c r="AF8" t="s" s="13">
        <v>9</v>
      </c>
      <c r="AG8" s="10"/>
      <c r="AH8" s="10"/>
      <c r="AI8" s="15">
        <f>AT8*F14</f>
        <v>0</v>
      </c>
      <c r="AJ8" s="10"/>
      <c r="AK8" s="10"/>
      <c r="AL8" s="10"/>
      <c r="AM8" t="s" s="13">
        <v>15</v>
      </c>
      <c r="AN8" s="10"/>
      <c r="AO8" s="10"/>
      <c r="AP8" s="10"/>
      <c r="AQ8" s="10"/>
      <c r="AR8" s="10"/>
      <c r="AS8" s="10"/>
      <c r="AT8" s="16">
        <v>0</v>
      </c>
      <c r="AU8" s="10"/>
      <c r="AV8" t="s" s="16">
        <v>16</v>
      </c>
      <c r="AW8" s="10"/>
      <c r="AX8" s="10"/>
      <c r="AY8" s="10"/>
      <c r="AZ8" s="13"/>
      <c r="BA8" s="10"/>
      <c r="BB8" s="10"/>
      <c r="BC8" s="10"/>
      <c r="BD8" s="10"/>
      <c r="BE8" s="10"/>
      <c r="BF8" s="10"/>
      <c r="BG8" s="10"/>
      <c r="BH8" s="13"/>
      <c r="BI8" s="13"/>
    </row>
    <row r="9" ht="20" customHeight="1">
      <c r="A9" s="8"/>
      <c r="B9" t="s" s="13">
        <v>18</v>
      </c>
      <c r="C9" s="10"/>
      <c r="D9" s="10"/>
      <c r="E9" s="10"/>
      <c r="F9" s="13">
        <v>105</v>
      </c>
      <c r="G9" s="10"/>
      <c r="H9" s="10"/>
      <c r="I9" s="10"/>
      <c r="J9" s="10"/>
      <c r="K9" s="10"/>
      <c r="L9" t="s" s="13">
        <v>11</v>
      </c>
      <c r="M9" s="10"/>
      <c r="N9" s="10"/>
      <c r="O9" s="13"/>
      <c r="P9" s="13"/>
      <c r="Q9" s="10"/>
      <c r="R9" s="10"/>
      <c r="S9" s="10"/>
      <c r="T9" s="10"/>
      <c r="U9" s="10"/>
      <c r="V9" s="10"/>
      <c r="W9" s="10"/>
      <c r="X9" s="10"/>
      <c r="Y9" s="10"/>
      <c r="Z9" s="13"/>
      <c r="AA9" s="13"/>
      <c r="AB9" s="10"/>
      <c r="AC9" s="10"/>
      <c r="AD9" t="s" s="14">
        <v>14</v>
      </c>
      <c r="AE9" s="10"/>
      <c r="AF9" s="17">
        <f>F14</f>
        <v>2</v>
      </c>
      <c r="AG9" t="s" s="13">
        <v>19</v>
      </c>
      <c r="AH9" s="10"/>
      <c r="AI9" s="15">
        <f>AI7*AF9</f>
        <v>115.2760720007539</v>
      </c>
      <c r="AJ9" s="10"/>
      <c r="AK9" s="10"/>
      <c r="AL9" s="10"/>
      <c r="AM9" t="s" s="13">
        <v>15</v>
      </c>
      <c r="AN9" s="10"/>
      <c r="AO9" s="10"/>
      <c r="AP9" s="10"/>
      <c r="AQ9" s="10"/>
      <c r="AR9" s="10"/>
      <c r="AS9" s="10"/>
      <c r="AT9" s="16">
        <f>(AI9*35.86*1000000*2.777777)/1000000</f>
        <v>11482.774401341811</v>
      </c>
      <c r="AU9" s="10"/>
      <c r="AV9" t="s" s="16">
        <v>20</v>
      </c>
      <c r="AW9" s="10"/>
      <c r="AX9" s="10"/>
      <c r="AY9" s="10"/>
      <c r="AZ9" t="s" s="18">
        <v>21</v>
      </c>
      <c r="BA9" s="10"/>
      <c r="BB9" s="10"/>
      <c r="BC9" s="10"/>
      <c r="BD9" s="10"/>
      <c r="BE9" s="10"/>
      <c r="BF9" s="10"/>
      <c r="BG9" s="10"/>
      <c r="BH9" s="13"/>
      <c r="BI9" s="13"/>
    </row>
    <row r="10" ht="20" customHeight="1">
      <c r="A10" s="8"/>
      <c r="B10" s="13"/>
      <c r="C10" s="10"/>
      <c r="D10" s="10"/>
      <c r="E10" s="10"/>
      <c r="F10" s="13"/>
      <c r="G10" s="10"/>
      <c r="H10" s="10"/>
      <c r="I10" s="10"/>
      <c r="J10" s="10"/>
      <c r="K10" s="10"/>
      <c r="L10" s="13"/>
      <c r="M10" s="10"/>
      <c r="N10" s="10"/>
      <c r="O10" s="13"/>
      <c r="P10" s="13"/>
      <c r="Q10" s="10"/>
      <c r="R10" s="10"/>
      <c r="S10" s="10"/>
      <c r="T10" s="10"/>
      <c r="U10" s="10"/>
      <c r="V10" s="10"/>
      <c r="W10" s="10"/>
      <c r="X10" s="10"/>
      <c r="Y10" s="10"/>
      <c r="Z10" s="13"/>
      <c r="AA10" s="13"/>
      <c r="AB10" s="10"/>
      <c r="AC10" s="10"/>
      <c r="AD10" t="s" s="14">
        <v>17</v>
      </c>
      <c r="AE10" s="10"/>
      <c r="AF10" s="17">
        <f>F14</f>
        <v>2</v>
      </c>
      <c r="AG10" t="s" s="13">
        <v>19</v>
      </c>
      <c r="AH10" s="10"/>
      <c r="AI10" s="15">
        <f>AI8*AF10</f>
        <v>0</v>
      </c>
      <c r="AJ10" s="10"/>
      <c r="AK10" s="10"/>
      <c r="AL10" s="10"/>
      <c r="AM10" t="s" s="13">
        <v>15</v>
      </c>
      <c r="AN10" s="10"/>
      <c r="AO10" s="10"/>
      <c r="AP10" s="10"/>
      <c r="AQ10" s="10"/>
      <c r="AR10" s="10"/>
      <c r="AS10" s="10"/>
      <c r="AT10" s="16">
        <f>(AI10*35.86*1000000*2.777777)/1000000</f>
        <v>0</v>
      </c>
      <c r="AU10" s="10"/>
      <c r="AV10" t="s" s="16">
        <v>20</v>
      </c>
      <c r="AW10" s="10"/>
      <c r="AX10" s="10"/>
      <c r="AY10" s="10"/>
      <c r="AZ10" s="18"/>
      <c r="BA10" s="10"/>
      <c r="BB10" s="10"/>
      <c r="BC10" s="10"/>
      <c r="BD10" s="10"/>
      <c r="BE10" s="10"/>
      <c r="BF10" s="10"/>
      <c r="BG10" s="10"/>
      <c r="BH10" s="13"/>
      <c r="BI10" s="13"/>
    </row>
    <row r="11" ht="19" customHeight="1">
      <c r="A11" s="8"/>
      <c r="B11" t="s" s="13">
        <v>22</v>
      </c>
      <c r="C11" s="10"/>
      <c r="D11" s="10"/>
      <c r="E11" s="10"/>
      <c r="F11" s="13">
        <v>42</v>
      </c>
      <c r="G11" s="10"/>
      <c r="H11" s="10"/>
      <c r="I11" s="10"/>
      <c r="J11" s="10"/>
      <c r="K11" s="10"/>
      <c r="L11" t="s" s="13">
        <v>11</v>
      </c>
      <c r="M11" s="10"/>
      <c r="N11" s="10"/>
      <c r="O11" s="13"/>
      <c r="P11" s="13"/>
      <c r="Q11" s="10"/>
      <c r="R11" s="10"/>
      <c r="S11" s="10"/>
      <c r="T11" s="10"/>
      <c r="U11" s="10"/>
      <c r="V11" s="10"/>
      <c r="W11" s="10"/>
      <c r="X11" s="10"/>
      <c r="Y11" s="10"/>
      <c r="Z11" s="13"/>
      <c r="AA11" s="13"/>
      <c r="AB11" s="10"/>
      <c r="AC11" s="10"/>
      <c r="AD11" s="13"/>
      <c r="AE11" s="10"/>
      <c r="AF11" t="s" s="13">
        <v>23</v>
      </c>
      <c r="AG11" s="10"/>
      <c r="AH11" s="10"/>
      <c r="AI11" s="15">
        <f>235.22/AT11</f>
        <v>29.4025</v>
      </c>
      <c r="AJ11" s="10"/>
      <c r="AK11" s="10"/>
      <c r="AL11" s="10"/>
      <c r="AM11" t="s" s="13">
        <v>24</v>
      </c>
      <c r="AN11" s="10"/>
      <c r="AO11" s="10"/>
      <c r="AP11" s="10"/>
      <c r="AQ11" s="10"/>
      <c r="AR11" s="10"/>
      <c r="AS11" s="10"/>
      <c r="AT11" s="16">
        <v>8</v>
      </c>
      <c r="AU11" s="10"/>
      <c r="AV11" t="s" s="16">
        <v>25</v>
      </c>
      <c r="AW11" s="10"/>
      <c r="AX11" s="10"/>
      <c r="AY11" s="10"/>
      <c r="AZ11" s="13"/>
      <c r="BA11" s="10"/>
      <c r="BB11" s="10"/>
      <c r="BC11" s="10"/>
      <c r="BD11" s="10"/>
      <c r="BE11" s="10"/>
      <c r="BF11" s="10"/>
      <c r="BG11" s="10"/>
      <c r="BH11" s="13"/>
      <c r="BI11" s="13"/>
    </row>
    <row r="12" ht="20" customHeight="1">
      <c r="A12" s="8"/>
      <c r="B12" t="s" s="13">
        <v>26</v>
      </c>
      <c r="C12" s="10"/>
      <c r="D12" s="10"/>
      <c r="E12" s="10"/>
      <c r="F12" s="13">
        <v>40</v>
      </c>
      <c r="G12" s="10"/>
      <c r="H12" s="10"/>
      <c r="I12" s="10"/>
      <c r="J12" s="10"/>
      <c r="K12" s="10"/>
      <c r="L12" s="13"/>
      <c r="M12" s="10"/>
      <c r="N12" s="10"/>
      <c r="O12" s="13"/>
      <c r="P12" s="13"/>
      <c r="Q12" s="10"/>
      <c r="R12" s="10"/>
      <c r="S12" s="10"/>
      <c r="T12" s="10"/>
      <c r="U12" s="10"/>
      <c r="V12" s="10"/>
      <c r="W12" s="10"/>
      <c r="X12" s="10"/>
      <c r="Y12" s="10"/>
      <c r="Z12" s="13"/>
      <c r="AA12" s="13"/>
      <c r="AB12" s="10"/>
      <c r="AC12" s="10"/>
      <c r="AD12" s="13"/>
      <c r="AE12" s="10"/>
      <c r="AF12" s="13"/>
      <c r="AG12" s="10"/>
      <c r="AH12" s="10"/>
      <c r="AI12" s="13"/>
      <c r="AJ12" s="10"/>
      <c r="AK12" s="10"/>
      <c r="AL12" s="10"/>
      <c r="AM12" s="10"/>
      <c r="AN12" s="10"/>
      <c r="AO12" s="10"/>
      <c r="AP12" s="10"/>
      <c r="AQ12" s="10"/>
      <c r="AR12" s="10"/>
      <c r="AS12" s="10"/>
      <c r="AT12" t="s" s="14">
        <v>27</v>
      </c>
      <c r="AU12" s="10"/>
      <c r="AV12" s="10"/>
      <c r="AW12" s="10"/>
      <c r="AX12" s="10"/>
      <c r="AY12" s="10"/>
      <c r="AZ12" s="10"/>
      <c r="BA12" s="10"/>
      <c r="BB12" s="10"/>
      <c r="BC12" s="10"/>
      <c r="BD12" s="10"/>
      <c r="BE12" s="10"/>
      <c r="BF12" s="10"/>
      <c r="BG12" s="10"/>
      <c r="BH12" s="13"/>
      <c r="BI12" s="13"/>
    </row>
    <row r="13" ht="19" customHeight="1">
      <c r="A13" s="8"/>
      <c r="B13" t="s" s="13">
        <v>28</v>
      </c>
      <c r="C13" s="10"/>
      <c r="D13" s="10"/>
      <c r="E13" s="10"/>
      <c r="F13" s="15">
        <f>(F12*(F9+28)*1.10231131)</f>
        <v>5864.2961692</v>
      </c>
      <c r="G13" s="10"/>
      <c r="H13" s="10"/>
      <c r="I13" s="10"/>
      <c r="J13" s="10"/>
      <c r="K13" s="10"/>
      <c r="L13" t="s" s="13">
        <v>29</v>
      </c>
      <c r="M13" s="10"/>
      <c r="N13" s="10"/>
      <c r="O13" s="13"/>
      <c r="P13" s="13"/>
      <c r="Q13" s="10"/>
      <c r="R13" s="10"/>
      <c r="S13" s="10"/>
      <c r="T13" s="10"/>
      <c r="U13" s="10"/>
      <c r="V13" s="10"/>
      <c r="W13" s="10"/>
      <c r="X13" s="10"/>
      <c r="Y13" s="10"/>
      <c r="Z13" s="13"/>
      <c r="AA13" s="13"/>
      <c r="AB13" s="10"/>
      <c r="AC13" s="10"/>
      <c r="AD13" s="13"/>
      <c r="AE13" s="10"/>
      <c r="AF13" s="13"/>
      <c r="AG13" s="10"/>
      <c r="AH13" s="10"/>
      <c r="AI13" s="13"/>
      <c r="AJ13" s="10"/>
      <c r="AK13" s="10"/>
      <c r="AL13" s="10"/>
      <c r="AM13" s="10"/>
      <c r="AN13" s="10"/>
      <c r="AO13" s="10"/>
      <c r="AP13" s="10"/>
      <c r="AQ13" s="10"/>
      <c r="AR13" s="10"/>
      <c r="AS13" s="10"/>
      <c r="AT13" s="13"/>
      <c r="AU13" s="10"/>
      <c r="AV13" s="10"/>
      <c r="AW13" s="10"/>
      <c r="AX13" s="10"/>
      <c r="AY13" s="10"/>
      <c r="AZ13" s="13"/>
      <c r="BA13" s="10"/>
      <c r="BB13" s="10"/>
      <c r="BC13" s="10"/>
      <c r="BD13" s="10"/>
      <c r="BE13" s="10"/>
      <c r="BF13" s="10"/>
      <c r="BG13" s="10"/>
      <c r="BH13" s="13"/>
      <c r="BI13" s="13"/>
    </row>
    <row r="14" ht="19" customHeight="1">
      <c r="A14" s="8"/>
      <c r="B14" t="s" s="19">
        <v>30</v>
      </c>
      <c r="C14" s="10"/>
      <c r="D14" s="10"/>
      <c r="E14" s="10"/>
      <c r="F14" s="20">
        <v>2</v>
      </c>
      <c r="G14" s="10"/>
      <c r="H14" s="10"/>
      <c r="I14" s="10"/>
      <c r="J14" s="10"/>
      <c r="K14" s="10"/>
      <c r="L14" s="13"/>
      <c r="M14" s="10"/>
      <c r="N14" s="10"/>
      <c r="O14" s="13"/>
      <c r="P14" s="13"/>
      <c r="Q14" s="10"/>
      <c r="R14" s="10"/>
      <c r="S14" s="10"/>
      <c r="T14" s="10"/>
      <c r="U14" s="10"/>
      <c r="V14" s="10"/>
      <c r="W14" s="10"/>
      <c r="X14" s="10"/>
      <c r="Y14" s="10"/>
      <c r="Z14" s="13"/>
      <c r="AA14" s="13"/>
      <c r="AB14" s="10"/>
      <c r="AC14" s="10"/>
      <c r="AD14" s="13"/>
      <c r="AE14" s="10"/>
      <c r="AF14" s="13"/>
      <c r="AG14" s="10"/>
      <c r="AH14" s="10"/>
      <c r="AI14" s="13"/>
      <c r="AJ14" s="10"/>
      <c r="AK14" s="10"/>
      <c r="AL14" s="10"/>
      <c r="AM14" s="10"/>
      <c r="AN14" s="10"/>
      <c r="AO14" s="10"/>
      <c r="AP14" s="10"/>
      <c r="AQ14" s="10"/>
      <c r="AR14" s="10"/>
      <c r="AS14" s="10"/>
      <c r="AT14" s="13"/>
      <c r="AU14" s="10"/>
      <c r="AV14" s="10"/>
      <c r="AW14" s="10"/>
      <c r="AX14" s="10"/>
      <c r="AY14" s="10"/>
      <c r="AZ14" s="13"/>
      <c r="BA14" s="10"/>
      <c r="BB14" s="10"/>
      <c r="BC14" s="10"/>
      <c r="BD14" s="10"/>
      <c r="BE14" s="10"/>
      <c r="BF14" s="10"/>
      <c r="BG14" s="10"/>
      <c r="BH14" s="13"/>
      <c r="BI14" s="13"/>
    </row>
    <row r="15" ht="19" customHeight="1">
      <c r="A15" s="8"/>
      <c r="B15" t="s" s="13">
        <v>31</v>
      </c>
      <c r="C15" s="10"/>
      <c r="D15" s="10"/>
      <c r="E15" s="10"/>
      <c r="F15" s="21">
        <v>1.2</v>
      </c>
      <c r="G15" s="10"/>
      <c r="H15" s="10"/>
      <c r="I15" s="10"/>
      <c r="J15" s="10"/>
      <c r="K15" s="10"/>
      <c r="L15" s="13"/>
      <c r="M15" s="10"/>
      <c r="N15" s="10"/>
      <c r="O15" s="13"/>
      <c r="P15" s="13"/>
      <c r="Q15" s="10"/>
      <c r="R15" s="10"/>
      <c r="S15" s="10"/>
      <c r="T15" s="10"/>
      <c r="U15" s="10"/>
      <c r="V15" s="10"/>
      <c r="W15" s="10"/>
      <c r="X15" s="10"/>
      <c r="Y15" s="10"/>
      <c r="Z15" s="13"/>
      <c r="AA15" s="13"/>
      <c r="AB15" s="10"/>
      <c r="AC15" s="10"/>
      <c r="AD15" s="13"/>
      <c r="AE15" s="10"/>
      <c r="AF15" s="13"/>
      <c r="AG15" s="10"/>
      <c r="AH15" s="10"/>
      <c r="AI15" s="13"/>
      <c r="AJ15" s="10"/>
      <c r="AK15" s="10"/>
      <c r="AL15" s="10"/>
      <c r="AM15" s="10"/>
      <c r="AN15" s="10"/>
      <c r="AO15" s="10"/>
      <c r="AP15" s="10"/>
      <c r="AQ15" s="10"/>
      <c r="AR15" s="10"/>
      <c r="AS15" s="10"/>
      <c r="AT15" s="13"/>
      <c r="AU15" s="10"/>
      <c r="AV15" s="10"/>
      <c r="AW15" s="10"/>
      <c r="AX15" s="10"/>
      <c r="AY15" s="10"/>
      <c r="AZ15" s="13"/>
      <c r="BA15" s="10"/>
      <c r="BB15" s="10"/>
      <c r="BC15" s="10"/>
      <c r="BD15" s="10"/>
      <c r="BE15" s="10"/>
      <c r="BF15" s="10"/>
      <c r="BG15" s="10"/>
      <c r="BH15" s="13"/>
      <c r="BI15" s="13"/>
    </row>
    <row r="16" ht="19" customHeight="1">
      <c r="A16" s="8"/>
      <c r="B16" t="s" s="13">
        <v>32</v>
      </c>
      <c r="C16" s="10"/>
      <c r="D16" s="10"/>
      <c r="E16" s="10"/>
      <c r="F16" s="22">
        <v>0.08</v>
      </c>
      <c r="G16" s="10"/>
      <c r="H16" s="10"/>
      <c r="I16" s="10"/>
      <c r="J16" s="10"/>
      <c r="K16" s="10"/>
      <c r="L16" s="13"/>
      <c r="M16" s="10"/>
      <c r="N16" s="10"/>
      <c r="O16" s="13"/>
      <c r="P16" s="13"/>
      <c r="Q16" s="10"/>
      <c r="R16" s="10"/>
      <c r="S16" s="10"/>
      <c r="T16" s="10"/>
      <c r="U16" s="10"/>
      <c r="V16" s="10"/>
      <c r="W16" s="10"/>
      <c r="X16" s="10"/>
      <c r="Y16" s="10"/>
      <c r="Z16" s="13"/>
      <c r="AA16" s="23"/>
      <c r="AB16" s="10"/>
      <c r="AC16" s="10"/>
      <c r="AD16" s="13"/>
      <c r="AE16" s="10"/>
      <c r="AF16" s="13"/>
      <c r="AG16" s="10"/>
      <c r="AH16" s="10"/>
      <c r="AI16" s="13"/>
      <c r="AJ16" s="10"/>
      <c r="AK16" s="10"/>
      <c r="AL16" s="10"/>
      <c r="AM16" s="10"/>
      <c r="AN16" s="10"/>
      <c r="AO16" s="10"/>
      <c r="AP16" s="10"/>
      <c r="AQ16" s="10"/>
      <c r="AR16" s="10"/>
      <c r="AS16" s="10"/>
      <c r="AT16" s="13"/>
      <c r="AU16" s="10"/>
      <c r="AV16" s="10"/>
      <c r="AW16" s="10"/>
      <c r="AX16" s="10"/>
      <c r="AY16" s="10"/>
      <c r="AZ16" s="13"/>
      <c r="BA16" s="10"/>
      <c r="BB16" s="10"/>
      <c r="BC16" s="10"/>
      <c r="BD16" s="10"/>
      <c r="BE16" s="10"/>
      <c r="BF16" s="10"/>
      <c r="BG16" s="10"/>
      <c r="BH16" s="13"/>
      <c r="BI16" s="13"/>
    </row>
    <row r="17" ht="32" customHeight="1">
      <c r="A17" s="8"/>
      <c r="B17" s="24"/>
      <c r="C17" s="10"/>
      <c r="D17" s="10"/>
      <c r="E17" s="10"/>
      <c r="F17" s="24"/>
      <c r="G17" s="10"/>
      <c r="H17" s="10"/>
      <c r="I17" s="10"/>
      <c r="J17" s="10"/>
      <c r="K17" s="10"/>
      <c r="L17" s="24"/>
      <c r="M17" s="10"/>
      <c r="N17" s="10"/>
      <c r="O17" s="24"/>
      <c r="P17" s="24"/>
      <c r="Q17" s="10"/>
      <c r="R17" s="10"/>
      <c r="S17" s="10"/>
      <c r="T17" s="10"/>
      <c r="U17" s="10"/>
      <c r="V17" s="10"/>
      <c r="W17" s="10"/>
      <c r="X17" s="10"/>
      <c r="Y17" s="10"/>
      <c r="Z17" s="24"/>
      <c r="AA17" s="25"/>
      <c r="AB17" s="10"/>
      <c r="AC17" s="10"/>
      <c r="AD17" s="10"/>
      <c r="AE17" s="10"/>
      <c r="AF17" t="s" s="26">
        <v>33</v>
      </c>
      <c r="AG17" s="10"/>
      <c r="AH17" s="10"/>
      <c r="AI17" s="10"/>
      <c r="AJ17" s="10"/>
      <c r="AK17" s="10"/>
      <c r="AL17" s="10"/>
      <c r="AM17" s="10"/>
      <c r="AN17" s="10"/>
      <c r="AO17" s="10"/>
      <c r="AP17" s="10"/>
      <c r="AQ17" s="10"/>
      <c r="AR17" s="10"/>
      <c r="AS17" s="10"/>
      <c r="AT17" s="10"/>
      <c r="AU17" s="10"/>
      <c r="AV17" s="10"/>
      <c r="AW17" s="10"/>
      <c r="AX17" s="10"/>
      <c r="AY17" s="10"/>
      <c r="AZ17" t="s" s="27">
        <v>34</v>
      </c>
      <c r="BA17" s="10"/>
      <c r="BB17" s="10"/>
      <c r="BC17" s="10"/>
      <c r="BD17" s="10"/>
      <c r="BE17" s="10"/>
      <c r="BF17" s="10"/>
      <c r="BG17" s="10"/>
      <c r="BH17" s="10"/>
      <c r="BI17" s="11"/>
    </row>
    <row r="18" ht="36" customHeight="1">
      <c r="A18" s="8"/>
      <c r="B18" t="s" s="12">
        <v>35</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t="s" s="28">
        <v>36</v>
      </c>
      <c r="AG18" s="10"/>
      <c r="AH18" s="10"/>
      <c r="AI18" t="s" s="29">
        <v>37</v>
      </c>
      <c r="AJ18" s="10"/>
      <c r="AK18" s="10"/>
      <c r="AL18" s="10"/>
      <c r="AM18" s="10"/>
      <c r="AN18" s="10"/>
      <c r="AO18" s="10"/>
      <c r="AP18" t="s" s="30">
        <v>38</v>
      </c>
      <c r="AQ18" s="10"/>
      <c r="AR18" s="10"/>
      <c r="AS18" s="10"/>
      <c r="AT18" t="s" s="31">
        <v>39</v>
      </c>
      <c r="AU18" s="10"/>
      <c r="AV18" s="10"/>
      <c r="AW18" s="10"/>
      <c r="AX18" s="10"/>
      <c r="AY18" s="10"/>
      <c r="AZ18" t="s" s="32">
        <v>40</v>
      </c>
      <c r="BA18" s="10"/>
      <c r="BB18" s="10"/>
      <c r="BC18" s="10"/>
      <c r="BD18" t="s" s="32">
        <v>41</v>
      </c>
      <c r="BE18" s="10"/>
      <c r="BF18" s="10"/>
      <c r="BG18" s="10"/>
      <c r="BH18" t="s" s="33">
        <v>42</v>
      </c>
      <c r="BI18" s="10">
        <v>0.8</v>
      </c>
    </row>
    <row r="19" ht="20" customHeight="1">
      <c r="A19" s="8"/>
      <c r="B19" t="s" s="24">
        <v>43</v>
      </c>
      <c r="C19" s="10"/>
      <c r="D19" s="10"/>
      <c r="E19" s="10"/>
      <c r="F19" s="24">
        <v>114.4</v>
      </c>
      <c r="G19" s="10"/>
      <c r="H19" s="10"/>
      <c r="I19" s="10"/>
      <c r="J19" s="10"/>
      <c r="K19" s="10"/>
      <c r="L19" t="s" s="24">
        <v>44</v>
      </c>
      <c r="M19" s="10"/>
      <c r="N19" s="10"/>
      <c r="O19" s="24"/>
      <c r="P19" s="24"/>
      <c r="Q19" s="10"/>
      <c r="R19" s="10"/>
      <c r="S19" s="10"/>
      <c r="T19" s="10"/>
      <c r="U19" s="10"/>
      <c r="V19" s="10"/>
      <c r="W19" s="10"/>
      <c r="X19" s="10"/>
      <c r="Y19" s="10"/>
      <c r="Z19" s="24"/>
      <c r="AA19" s="24"/>
      <c r="AB19" s="10"/>
      <c r="AC19" s="10"/>
      <c r="AD19" s="24"/>
      <c r="AE19" s="10"/>
      <c r="AF19" t="s" s="24">
        <v>45</v>
      </c>
      <c r="AG19" s="10"/>
      <c r="AH19" s="10"/>
      <c r="AI19" s="34">
        <f>AI9*AJ52</f>
        <v>679.5524444444444</v>
      </c>
      <c r="AJ19" s="10"/>
      <c r="AK19" s="10"/>
      <c r="AL19" s="10"/>
      <c r="AM19" t="s" s="24">
        <v>46</v>
      </c>
      <c r="AN19" s="10"/>
      <c r="AO19" s="10"/>
      <c r="AP19" s="35">
        <f>3.44*((F13/100)*F19)</f>
        <v>23078.116572422914</v>
      </c>
      <c r="AQ19" t="s" s="24">
        <v>47</v>
      </c>
      <c r="AR19" s="10"/>
      <c r="AS19" s="36"/>
      <c r="AT19" s="37">
        <f>AI19*F15</f>
        <v>815.4629333333332</v>
      </c>
      <c r="AU19" s="10"/>
      <c r="AV19" s="10"/>
      <c r="AW19" s="37">
        <f>AP19*F16</f>
        <v>1846.249325793833</v>
      </c>
      <c r="AX19" s="10"/>
      <c r="AY19" s="10"/>
      <c r="AZ19" s="37">
        <f>AI19*BI18*BI19</f>
        <v>65.23703466666666</v>
      </c>
      <c r="BA19" s="10"/>
      <c r="BB19" s="10"/>
      <c r="BC19" s="10"/>
      <c r="BD19" s="37">
        <f>AI19/BI20</f>
        <v>82.17079134757491</v>
      </c>
      <c r="BE19" s="10"/>
      <c r="BF19" s="10"/>
      <c r="BG19" s="10"/>
      <c r="BH19" t="s" s="38">
        <v>48</v>
      </c>
      <c r="BI19" s="24">
        <v>0.12</v>
      </c>
    </row>
    <row r="20" ht="20" customHeight="1">
      <c r="A20" s="8"/>
      <c r="B20" t="s" s="24">
        <v>49</v>
      </c>
      <c r="C20" s="10"/>
      <c r="D20" s="10"/>
      <c r="E20" s="10"/>
      <c r="F20" s="24">
        <v>38</v>
      </c>
      <c r="G20" s="10"/>
      <c r="H20" s="10"/>
      <c r="I20" s="10"/>
      <c r="J20" s="10"/>
      <c r="K20" s="10"/>
      <c r="L20" t="s" s="24">
        <v>44</v>
      </c>
      <c r="M20" s="10"/>
      <c r="N20" s="10"/>
      <c r="O20" s="24"/>
      <c r="P20" s="24"/>
      <c r="Q20" s="10"/>
      <c r="R20" s="10"/>
      <c r="S20" s="10"/>
      <c r="T20" s="10"/>
      <c r="U20" s="10"/>
      <c r="V20" s="10"/>
      <c r="W20" s="10"/>
      <c r="X20" s="10"/>
      <c r="Y20" s="10"/>
      <c r="Z20" s="24"/>
      <c r="AA20" s="24"/>
      <c r="AB20" s="10"/>
      <c r="AC20" s="10"/>
      <c r="AD20" s="24"/>
      <c r="AE20" s="10"/>
      <c r="AF20" t="s" s="24">
        <v>50</v>
      </c>
      <c r="AG20" s="10"/>
      <c r="AH20" s="10"/>
      <c r="AI20" s="34">
        <f>AI8*F36</f>
        <v>0</v>
      </c>
      <c r="AJ20" s="10"/>
      <c r="AK20" s="10"/>
      <c r="AL20" s="10"/>
      <c r="AM20" t="s" s="24">
        <v>46</v>
      </c>
      <c r="AN20" s="10"/>
      <c r="AO20" s="10"/>
      <c r="AP20" s="35">
        <f>3.44*((F13/100)*F20)</f>
        <v>7665.807952378239</v>
      </c>
      <c r="AQ20" t="s" s="24">
        <v>47</v>
      </c>
      <c r="AR20" s="10"/>
      <c r="AS20" s="10"/>
      <c r="AT20" s="37">
        <f>AI20*F15</f>
        <v>0</v>
      </c>
      <c r="AU20" s="10"/>
      <c r="AV20" s="10"/>
      <c r="AW20" s="37">
        <f>AP20*F16</f>
        <v>613.2646361902591</v>
      </c>
      <c r="AX20" s="10"/>
      <c r="AY20" s="10"/>
      <c r="AZ20" s="37">
        <f>AI20*BI18*BI19</f>
        <v>0</v>
      </c>
      <c r="BA20" s="10"/>
      <c r="BB20" s="10"/>
      <c r="BC20" s="10"/>
      <c r="BD20" s="37">
        <f>AI20/BI20</f>
        <v>0</v>
      </c>
      <c r="BE20" s="10"/>
      <c r="BF20" s="10"/>
      <c r="BG20" s="10"/>
      <c r="BH20" t="s" s="39">
        <v>51</v>
      </c>
      <c r="BI20" s="24">
        <v>8.27</v>
      </c>
    </row>
    <row r="21" ht="20" customHeight="1">
      <c r="A21" s="8"/>
      <c r="B21" t="s" s="24">
        <v>52</v>
      </c>
      <c r="C21" s="10"/>
      <c r="D21" s="10"/>
      <c r="E21" s="10"/>
      <c r="F21" s="24">
        <v>87</v>
      </c>
      <c r="G21" s="10"/>
      <c r="H21" s="10"/>
      <c r="I21" s="10"/>
      <c r="J21" s="10"/>
      <c r="K21" s="10"/>
      <c r="L21" t="s" s="24">
        <v>44</v>
      </c>
      <c r="M21" s="10"/>
      <c r="N21" s="10"/>
      <c r="O21" s="24"/>
      <c r="P21" s="24"/>
      <c r="Q21" s="10"/>
      <c r="R21" s="10"/>
      <c r="S21" s="10"/>
      <c r="T21" s="10"/>
      <c r="U21" s="10"/>
      <c r="V21" s="10"/>
      <c r="W21" s="10"/>
      <c r="X21" s="10"/>
      <c r="Y21" s="10"/>
      <c r="Z21" s="24"/>
      <c r="AA21" s="24"/>
      <c r="AB21" s="10"/>
      <c r="AC21" s="10"/>
      <c r="AD21" s="24"/>
      <c r="AE21" s="10"/>
      <c r="AF21" t="s" s="24">
        <v>53</v>
      </c>
      <c r="AG21" s="10"/>
      <c r="AH21" s="10"/>
      <c r="AI21" s="34">
        <f>AI11*(F21/100)</f>
        <v>25.580175</v>
      </c>
      <c r="AJ21" s="10"/>
      <c r="AK21" s="10"/>
      <c r="AL21" s="10"/>
      <c r="AM21" t="s" s="24">
        <v>46</v>
      </c>
      <c r="AN21" s="10"/>
      <c r="AO21" s="10"/>
      <c r="AP21" s="10"/>
      <c r="AQ21" s="10"/>
      <c r="AR21" s="10"/>
      <c r="AS21" s="10"/>
      <c r="AT21" s="24"/>
      <c r="AU21" s="10"/>
      <c r="AV21" s="10"/>
      <c r="AW21" s="10"/>
      <c r="AX21" s="10"/>
      <c r="AY21" s="10"/>
      <c r="AZ21" s="37">
        <f>AI21*BI18*BI19</f>
        <v>2.4556968</v>
      </c>
      <c r="BA21" s="10"/>
      <c r="BB21" s="10"/>
      <c r="BC21" s="10"/>
      <c r="BD21" s="37">
        <f>AI21/BI20</f>
        <v>3.093128778718259</v>
      </c>
      <c r="BE21" s="10"/>
      <c r="BF21" s="10"/>
      <c r="BG21" s="10"/>
      <c r="BH21" s="24"/>
      <c r="BI21" s="24"/>
    </row>
    <row r="22" ht="20" customHeight="1">
      <c r="A22" s="8"/>
      <c r="B22" t="s" s="24">
        <v>54</v>
      </c>
      <c r="C22" s="10"/>
      <c r="D22" s="10"/>
      <c r="E22" s="10"/>
      <c r="F22" s="24">
        <v>67</v>
      </c>
      <c r="G22" s="10"/>
      <c r="H22" s="10"/>
      <c r="I22" s="10"/>
      <c r="J22" s="10"/>
      <c r="K22" s="10"/>
      <c r="L22" t="s" s="24">
        <v>44</v>
      </c>
      <c r="M22" s="10"/>
      <c r="N22" s="10"/>
      <c r="O22" s="24"/>
      <c r="P22" s="24"/>
      <c r="Q22" s="10"/>
      <c r="R22" s="10"/>
      <c r="S22" s="10"/>
      <c r="T22" s="10"/>
      <c r="U22" s="10"/>
      <c r="V22" s="10"/>
      <c r="W22" s="10"/>
      <c r="X22" s="10"/>
      <c r="Y22" s="10"/>
      <c r="Z22" s="24"/>
      <c r="AA22" s="24"/>
      <c r="AB22" s="10"/>
      <c r="AC22" s="10"/>
      <c r="AD22" s="24"/>
      <c r="AE22" s="10"/>
      <c r="AF22" t="s" s="24">
        <v>55</v>
      </c>
      <c r="AG22" s="10"/>
      <c r="AH22" s="10"/>
      <c r="AI22" s="34">
        <f>AI11*(F22/100)</f>
        <v>19.699675</v>
      </c>
      <c r="AJ22" s="10"/>
      <c r="AK22" s="10"/>
      <c r="AL22" s="10"/>
      <c r="AM22" t="s" s="24">
        <v>46</v>
      </c>
      <c r="AN22" s="10"/>
      <c r="AO22" s="10"/>
      <c r="AP22" s="10"/>
      <c r="AQ22" s="10"/>
      <c r="AR22" s="10"/>
      <c r="AS22" s="10"/>
      <c r="AT22" s="24"/>
      <c r="AU22" s="10"/>
      <c r="AV22" s="10"/>
      <c r="AW22" s="10"/>
      <c r="AX22" s="10"/>
      <c r="AY22" s="10"/>
      <c r="AZ22" s="37">
        <f>AI22*BI18*BI19</f>
        <v>1.8911688</v>
      </c>
      <c r="BA22" s="10"/>
      <c r="BB22" s="10"/>
      <c r="BC22" s="10"/>
      <c r="BD22" s="37">
        <f>AI22/BI20</f>
        <v>2.38206469165659</v>
      </c>
      <c r="BE22" s="10"/>
      <c r="BF22" s="10"/>
      <c r="BG22" s="10"/>
      <c r="BH22" s="24"/>
      <c r="BI22" s="24"/>
    </row>
    <row r="23" ht="20" customHeight="1">
      <c r="A23" s="8"/>
      <c r="B23" t="s" s="24">
        <v>56</v>
      </c>
      <c r="C23" s="10"/>
      <c r="D23" s="10"/>
      <c r="E23" s="10"/>
      <c r="F23" s="24">
        <v>83</v>
      </c>
      <c r="G23" s="10"/>
      <c r="H23" s="10"/>
      <c r="I23" s="10"/>
      <c r="J23" s="10"/>
      <c r="K23" s="10"/>
      <c r="L23" t="s" s="24">
        <v>44</v>
      </c>
      <c r="M23" s="10"/>
      <c r="N23" s="10"/>
      <c r="O23" s="24"/>
      <c r="P23" s="24"/>
      <c r="Q23" s="10"/>
      <c r="R23" s="10"/>
      <c r="S23" s="10"/>
      <c r="T23" s="10"/>
      <c r="U23" s="10"/>
      <c r="V23" s="10"/>
      <c r="W23" s="10"/>
      <c r="X23" s="10"/>
      <c r="Y23" s="10"/>
      <c r="Z23" s="24"/>
      <c r="AA23" s="24"/>
      <c r="AB23" s="10"/>
      <c r="AC23" s="10"/>
      <c r="AD23" s="24"/>
      <c r="AE23" s="10"/>
      <c r="AF23" t="s" s="24">
        <v>57</v>
      </c>
      <c r="AG23" s="10"/>
      <c r="AH23" s="10"/>
      <c r="AI23" s="34">
        <f>AI11*(F23/100)</f>
        <v>24.404075</v>
      </c>
      <c r="AJ23" s="10"/>
      <c r="AK23" s="10"/>
      <c r="AL23" s="10"/>
      <c r="AM23" t="s" s="24">
        <v>46</v>
      </c>
      <c r="AN23" s="10"/>
      <c r="AO23" s="10"/>
      <c r="AP23" s="10"/>
      <c r="AQ23" s="10"/>
      <c r="AR23" s="10"/>
      <c r="AS23" s="10"/>
      <c r="AT23" s="24"/>
      <c r="AU23" s="10"/>
      <c r="AV23" s="10"/>
      <c r="AW23" s="10"/>
      <c r="AX23" s="10"/>
      <c r="AY23" s="10"/>
      <c r="AZ23" s="37">
        <f>AI23*BI18*BI19</f>
        <v>2.3427912</v>
      </c>
      <c r="BA23" s="10"/>
      <c r="BB23" s="10"/>
      <c r="BC23" s="10"/>
      <c r="BD23" s="37">
        <f>AI23/BI20</f>
        <v>2.950915961305925</v>
      </c>
      <c r="BE23" s="10"/>
      <c r="BF23" s="10"/>
      <c r="BG23" s="10"/>
      <c r="BH23" s="24"/>
      <c r="BI23" s="24"/>
    </row>
    <row r="24" ht="20" customHeight="1">
      <c r="A24" s="8"/>
      <c r="B24" t="s" s="24">
        <v>58</v>
      </c>
      <c r="C24" s="10"/>
      <c r="D24" s="10"/>
      <c r="E24" s="10"/>
      <c r="F24" s="24">
        <v>105</v>
      </c>
      <c r="G24" s="10"/>
      <c r="H24" s="10"/>
      <c r="I24" s="10"/>
      <c r="J24" s="10"/>
      <c r="K24" s="10"/>
      <c r="L24" t="s" s="24">
        <v>44</v>
      </c>
      <c r="M24" s="10"/>
      <c r="N24" s="10"/>
      <c r="O24" s="24"/>
      <c r="P24" s="24"/>
      <c r="Q24" s="10"/>
      <c r="R24" s="10"/>
      <c r="S24" s="10"/>
      <c r="T24" s="10"/>
      <c r="U24" s="10"/>
      <c r="V24" s="10"/>
      <c r="W24" s="10"/>
      <c r="X24" s="10"/>
      <c r="Y24" s="10"/>
      <c r="Z24" s="24"/>
      <c r="AA24" s="24"/>
      <c r="AB24" s="10"/>
      <c r="AC24" s="10"/>
      <c r="AD24" s="24"/>
      <c r="AE24" s="10"/>
      <c r="AF24" t="s" s="24">
        <v>59</v>
      </c>
      <c r="AG24" s="10"/>
      <c r="AH24" s="10"/>
      <c r="AI24" s="34">
        <f>AI11*(F24/100)</f>
        <v>30.872625</v>
      </c>
      <c r="AJ24" s="10"/>
      <c r="AK24" s="10"/>
      <c r="AL24" s="10"/>
      <c r="AM24" t="s" s="24">
        <v>46</v>
      </c>
      <c r="AN24" s="10"/>
      <c r="AO24" s="10"/>
      <c r="AP24" s="10"/>
      <c r="AQ24" s="10"/>
      <c r="AR24" s="10"/>
      <c r="AS24" s="10"/>
      <c r="AT24" s="24"/>
      <c r="AU24" s="10"/>
      <c r="AV24" s="10"/>
      <c r="AW24" s="10"/>
      <c r="AX24" s="10"/>
      <c r="AY24" s="10"/>
      <c r="AZ24" s="37">
        <f>AI24*BI18*BI19</f>
        <v>2.963772000000001</v>
      </c>
      <c r="BA24" s="10"/>
      <c r="BB24" s="10"/>
      <c r="BC24" s="10"/>
      <c r="BD24" s="37">
        <f>AI24/BI20</f>
        <v>3.733086457073761</v>
      </c>
      <c r="BE24" s="10"/>
      <c r="BF24" s="10"/>
      <c r="BG24" s="10"/>
      <c r="BH24" s="24"/>
      <c r="BI24" s="24"/>
    </row>
    <row r="25" ht="15" customHeight="1">
      <c r="A25" s="8"/>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40"/>
      <c r="BA25" s="10"/>
      <c r="BB25" s="10"/>
      <c r="BC25" s="10"/>
      <c r="BD25" s="10"/>
      <c r="BE25" s="10"/>
      <c r="BF25" s="10"/>
      <c r="BG25" s="10"/>
      <c r="BH25" s="10"/>
      <c r="BI25" s="11"/>
    </row>
    <row r="26" ht="30" customHeight="1">
      <c r="A26" s="8"/>
      <c r="B26" t="s" s="12">
        <v>60</v>
      </c>
      <c r="C26" s="10"/>
      <c r="D26" s="10"/>
      <c r="E26" s="10"/>
      <c r="F26" s="10"/>
      <c r="G26" s="10"/>
      <c r="H26" s="10"/>
      <c r="I26" s="10"/>
      <c r="J26" s="10"/>
      <c r="K26" s="10"/>
      <c r="L26" s="10"/>
      <c r="M26" s="10"/>
      <c r="N26" s="10"/>
      <c r="O26" s="10"/>
      <c r="P26" s="10"/>
      <c r="Q26" s="10"/>
      <c r="R26" s="10"/>
      <c r="S26" s="10"/>
      <c r="T26" s="10"/>
      <c r="U26" s="10"/>
      <c r="V26" s="10"/>
      <c r="W26" s="10"/>
      <c r="X26" s="10"/>
      <c r="Y26" s="10"/>
      <c r="Z26" s="12"/>
      <c r="AA26" s="10"/>
      <c r="AB26" s="10"/>
      <c r="AC26" s="10"/>
      <c r="AD26" s="10"/>
      <c r="AE26" s="10"/>
      <c r="AF26" t="s" s="12">
        <v>61</v>
      </c>
      <c r="AG26" s="10"/>
      <c r="AH26" s="10"/>
      <c r="AI26" t="s" s="41">
        <v>62</v>
      </c>
      <c r="AJ26" s="10"/>
      <c r="AK26" s="10"/>
      <c r="AL26" s="10"/>
      <c r="AM26" s="10"/>
      <c r="AN26" s="10"/>
      <c r="AO26" s="10"/>
      <c r="AP26" s="10"/>
      <c r="AQ26" s="10"/>
      <c r="AR26" s="10"/>
      <c r="AS26" s="10"/>
      <c r="AT26" t="s" s="41">
        <v>63</v>
      </c>
      <c r="AU26" s="10"/>
      <c r="AV26" s="10"/>
      <c r="AW26" s="10"/>
      <c r="AX26" s="10"/>
      <c r="AY26" s="10"/>
      <c r="AZ26" t="s" s="42">
        <v>64</v>
      </c>
      <c r="BA26" s="10"/>
      <c r="BB26" s="10"/>
      <c r="BC26" s="10"/>
      <c r="BD26" s="10"/>
      <c r="BE26" s="10"/>
      <c r="BF26" s="10"/>
      <c r="BG26" s="10"/>
      <c r="BH26" s="10"/>
      <c r="BI26" s="11"/>
    </row>
    <row r="27" ht="20" customHeight="1">
      <c r="A27" s="8"/>
      <c r="B27" t="s" s="24">
        <v>65</v>
      </c>
      <c r="C27" s="10"/>
      <c r="D27" s="10"/>
      <c r="E27" s="10"/>
      <c r="F27" s="43">
        <f>P27*1.609</f>
        <v>24.135</v>
      </c>
      <c r="G27" s="10"/>
      <c r="H27" s="10"/>
      <c r="I27" s="10"/>
      <c r="J27" s="10"/>
      <c r="K27" s="10"/>
      <c r="L27" t="s" s="24">
        <v>66</v>
      </c>
      <c r="M27" s="10"/>
      <c r="N27" s="10"/>
      <c r="O27" s="24"/>
      <c r="P27" s="43">
        <v>15</v>
      </c>
      <c r="Q27" s="10"/>
      <c r="R27" s="10"/>
      <c r="S27" s="10"/>
      <c r="T27" s="10"/>
      <c r="U27" s="10"/>
      <c r="V27" s="10"/>
      <c r="W27" t="s" s="24">
        <v>67</v>
      </c>
      <c r="X27" s="10"/>
      <c r="Y27" s="10"/>
      <c r="Z27" s="24"/>
      <c r="AA27" s="24"/>
      <c r="AB27" s="10"/>
      <c r="AC27" s="10"/>
      <c r="AD27" s="24"/>
      <c r="AE27" s="10"/>
      <c r="AF27" t="s" s="24">
        <v>68</v>
      </c>
      <c r="AG27" s="10"/>
      <c r="AH27" s="10"/>
      <c r="AI27" s="44">
        <f>F7/F9/F12</f>
        <v>17.85714285714286</v>
      </c>
      <c r="AJ27" s="10"/>
      <c r="AK27" s="10"/>
      <c r="AL27" s="10"/>
      <c r="AM27" s="10"/>
      <c r="AN27" s="10"/>
      <c r="AO27" s="10"/>
      <c r="AP27" s="10"/>
      <c r="AQ27" s="10"/>
      <c r="AR27" s="10"/>
      <c r="AS27" s="10"/>
      <c r="AT27" s="44">
        <f>F6/F9/F12</f>
        <v>32.14285714285715</v>
      </c>
      <c r="AU27" s="10"/>
      <c r="AV27" s="10"/>
      <c r="AW27" s="10"/>
      <c r="AX27" s="10"/>
      <c r="AY27" s="10"/>
      <c r="AZ27" t="s" s="45">
        <v>69</v>
      </c>
      <c r="BA27" s="10"/>
      <c r="BB27" s="10"/>
      <c r="BC27" s="10"/>
      <c r="BD27" s="10"/>
      <c r="BE27" s="37">
        <f>AT19-AW19</f>
        <v>-1030.7863924605</v>
      </c>
      <c r="BF27" s="10"/>
      <c r="BG27" s="10"/>
      <c r="BH27" t="s" s="24">
        <v>70</v>
      </c>
      <c r="BI27" s="24"/>
    </row>
    <row r="28" ht="20" customHeight="1">
      <c r="A28" s="8"/>
      <c r="B28" t="s" s="24">
        <v>71</v>
      </c>
      <c r="C28" s="10"/>
      <c r="D28" s="10"/>
      <c r="E28" s="10"/>
      <c r="F28" s="43">
        <f>P28*1.609</f>
        <v>30.571</v>
      </c>
      <c r="G28" s="10"/>
      <c r="H28" s="10"/>
      <c r="I28" s="10"/>
      <c r="J28" s="10"/>
      <c r="K28" s="10"/>
      <c r="L28" t="s" s="24">
        <v>66</v>
      </c>
      <c r="M28" s="10"/>
      <c r="N28" s="10"/>
      <c r="O28" s="24"/>
      <c r="P28" s="43">
        <v>19</v>
      </c>
      <c r="Q28" s="10"/>
      <c r="R28" s="10"/>
      <c r="S28" s="10"/>
      <c r="T28" s="10"/>
      <c r="U28" s="10"/>
      <c r="V28" s="10"/>
      <c r="W28" t="s" s="24">
        <v>67</v>
      </c>
      <c r="X28" s="10"/>
      <c r="Y28" s="10"/>
      <c r="Z28" s="24"/>
      <c r="AA28" s="24"/>
      <c r="AB28" s="10"/>
      <c r="AC28" s="10"/>
      <c r="AD28" s="24"/>
      <c r="AE28" s="10"/>
      <c r="AF28" s="24"/>
      <c r="AG28" s="10"/>
      <c r="AH28" s="10"/>
      <c r="AI28" s="44"/>
      <c r="AJ28" s="10"/>
      <c r="AK28" s="10"/>
      <c r="AL28" s="10"/>
      <c r="AM28" s="10"/>
      <c r="AN28" s="10"/>
      <c r="AO28" s="10"/>
      <c r="AP28" s="10"/>
      <c r="AQ28" s="10"/>
      <c r="AR28" s="10"/>
      <c r="AS28" s="10"/>
      <c r="AT28" s="44"/>
      <c r="AU28" s="10"/>
      <c r="AV28" s="10"/>
      <c r="AW28" s="10"/>
      <c r="AX28" s="10"/>
      <c r="AY28" s="10"/>
      <c r="AZ28" t="s" s="45">
        <v>72</v>
      </c>
      <c r="BA28" s="10"/>
      <c r="BB28" s="10"/>
      <c r="BC28" s="10"/>
      <c r="BD28" s="10"/>
      <c r="BE28" s="37">
        <f>AT20-AW20</f>
        <v>-613.2646361902591</v>
      </c>
      <c r="BF28" s="10"/>
      <c r="BG28" s="10"/>
      <c r="BH28" t="s" s="24">
        <v>70</v>
      </c>
      <c r="BI28" s="24"/>
    </row>
    <row r="29" ht="20" customHeight="1">
      <c r="A29" s="8"/>
      <c r="B29" t="s" s="24">
        <v>73</v>
      </c>
      <c r="C29" s="10"/>
      <c r="D29" s="10"/>
      <c r="E29" s="10"/>
      <c r="F29" s="43">
        <f>P29*1.609</f>
        <v>30.571</v>
      </c>
      <c r="G29" s="10"/>
      <c r="H29" s="10"/>
      <c r="I29" s="10"/>
      <c r="J29" s="10"/>
      <c r="K29" s="10"/>
      <c r="L29" t="s" s="24">
        <v>66</v>
      </c>
      <c r="M29" s="10"/>
      <c r="N29" s="10"/>
      <c r="O29" s="24"/>
      <c r="P29" s="43">
        <v>19</v>
      </c>
      <c r="Q29" s="10"/>
      <c r="R29" s="10"/>
      <c r="S29" s="10"/>
      <c r="T29" s="10"/>
      <c r="U29" s="10"/>
      <c r="V29" s="10"/>
      <c r="W29" t="s" s="24">
        <v>67</v>
      </c>
      <c r="X29" s="10"/>
      <c r="Y29" s="10"/>
      <c r="Z29" s="24"/>
      <c r="AA29" s="24"/>
      <c r="AB29" s="10"/>
      <c r="AC29" s="10"/>
      <c r="AD29" s="24"/>
      <c r="AE29" s="10"/>
      <c r="AF29" t="s" s="24">
        <v>74</v>
      </c>
      <c r="AG29" s="10"/>
      <c r="AH29" s="10"/>
      <c r="AI29" s="44">
        <f>F7/F11</f>
        <v>1785.714285714286</v>
      </c>
      <c r="AJ29" s="10"/>
      <c r="AK29" s="10"/>
      <c r="AL29" s="10"/>
      <c r="AM29" s="10"/>
      <c r="AN29" s="10"/>
      <c r="AO29" s="10"/>
      <c r="AP29" s="10"/>
      <c r="AQ29" s="10"/>
      <c r="AR29" s="10"/>
      <c r="AS29" s="10"/>
      <c r="AT29" s="44">
        <f>F6/F11</f>
        <v>3214.285714285714</v>
      </c>
      <c r="AU29" s="10"/>
      <c r="AV29" s="10"/>
      <c r="AW29" s="10"/>
      <c r="AX29" s="10"/>
      <c r="AY29" s="10"/>
      <c r="AZ29" s="24"/>
      <c r="BA29" s="10"/>
      <c r="BB29" s="10"/>
      <c r="BC29" s="10"/>
      <c r="BD29" s="10"/>
      <c r="BE29" s="24"/>
      <c r="BF29" s="10"/>
      <c r="BG29" s="10"/>
      <c r="BH29" s="24"/>
      <c r="BI29" s="24"/>
    </row>
    <row r="30" ht="20" customHeight="1">
      <c r="A30" s="8"/>
      <c r="B30" t="s" s="24">
        <v>75</v>
      </c>
      <c r="C30" s="10"/>
      <c r="D30" s="10"/>
      <c r="E30" s="10"/>
      <c r="F30" s="43">
        <f>P30*1.609</f>
        <v>35.398</v>
      </c>
      <c r="G30" s="10"/>
      <c r="H30" s="10"/>
      <c r="I30" s="10"/>
      <c r="J30" s="10"/>
      <c r="K30" s="10"/>
      <c r="L30" t="s" s="24">
        <v>66</v>
      </c>
      <c r="M30" s="10"/>
      <c r="N30" s="10"/>
      <c r="O30" s="24"/>
      <c r="P30" s="43">
        <v>22</v>
      </c>
      <c r="Q30" s="10"/>
      <c r="R30" s="10"/>
      <c r="S30" s="10"/>
      <c r="T30" s="10"/>
      <c r="U30" s="10"/>
      <c r="V30" s="10"/>
      <c r="W30" t="s" s="24">
        <v>67</v>
      </c>
      <c r="X30" s="10"/>
      <c r="Y30" s="10"/>
      <c r="Z30" s="24"/>
      <c r="AA30" s="24"/>
      <c r="AB30" s="10"/>
      <c r="AC30" s="10"/>
      <c r="AD30" s="24"/>
      <c r="AE30" s="10"/>
      <c r="AF30" s="24"/>
      <c r="AG30" s="10"/>
      <c r="AH30" s="10"/>
      <c r="AI30" s="44"/>
      <c r="AJ30" s="10"/>
      <c r="AK30" s="10"/>
      <c r="AL30" s="10"/>
      <c r="AM30" s="10"/>
      <c r="AN30" s="10"/>
      <c r="AO30" s="10"/>
      <c r="AP30" s="10"/>
      <c r="AQ30" s="10"/>
      <c r="AR30" s="10"/>
      <c r="AS30" s="10"/>
      <c r="AT30" s="44"/>
      <c r="AU30" s="10"/>
      <c r="AV30" s="10"/>
      <c r="AW30" s="10"/>
      <c r="AX30" s="10"/>
      <c r="AY30" s="10"/>
      <c r="AZ30" s="24"/>
      <c r="BA30" s="10"/>
      <c r="BB30" s="10"/>
      <c r="BC30" s="10"/>
      <c r="BD30" s="10"/>
      <c r="BE30" s="24"/>
      <c r="BF30" s="10"/>
      <c r="BG30" s="10"/>
      <c r="BH30" s="24"/>
      <c r="BI30" s="24"/>
    </row>
    <row r="31" ht="20" customHeight="1">
      <c r="A31" s="8"/>
      <c r="B31" t="s" s="24">
        <v>76</v>
      </c>
      <c r="C31" s="10"/>
      <c r="D31" s="10"/>
      <c r="E31" s="10"/>
      <c r="F31" s="34">
        <f>((F19/F27))</f>
        <v>4.740004143360266</v>
      </c>
      <c r="G31" s="10"/>
      <c r="H31" s="10"/>
      <c r="I31" s="10"/>
      <c r="J31" s="10"/>
      <c r="K31" s="10"/>
      <c r="L31" t="s" s="24">
        <v>77</v>
      </c>
      <c r="M31" s="10"/>
      <c r="N31" s="10"/>
      <c r="O31" s="24"/>
      <c r="P31" s="24"/>
      <c r="Q31" s="10"/>
      <c r="R31" s="10"/>
      <c r="S31" s="10"/>
      <c r="T31" s="10"/>
      <c r="U31" s="10"/>
      <c r="V31" s="10"/>
      <c r="W31" s="10"/>
      <c r="X31" s="10"/>
      <c r="Y31" s="10"/>
      <c r="Z31" s="24"/>
      <c r="AA31" s="24"/>
      <c r="AB31" s="10"/>
      <c r="AC31" s="10"/>
      <c r="AD31" s="24"/>
      <c r="AE31" s="10"/>
      <c r="AF31" s="24"/>
      <c r="AG31" s="10"/>
      <c r="AH31" s="10"/>
      <c r="AI31" s="24"/>
      <c r="AJ31" s="10"/>
      <c r="AK31" s="10"/>
      <c r="AL31" s="10"/>
      <c r="AM31" s="10"/>
      <c r="AN31" s="10"/>
      <c r="AO31" s="10"/>
      <c r="AP31" s="10"/>
      <c r="AQ31" s="10"/>
      <c r="AR31" s="10"/>
      <c r="AS31" s="10"/>
      <c r="AT31" s="24"/>
      <c r="AU31" s="10"/>
      <c r="AV31" s="10"/>
      <c r="AW31" s="10"/>
      <c r="AX31" s="10"/>
      <c r="AY31" s="10"/>
      <c r="AZ31" s="24"/>
      <c r="BA31" s="10"/>
      <c r="BB31" s="10"/>
      <c r="BC31" s="10"/>
      <c r="BD31" s="10"/>
      <c r="BE31" s="10"/>
      <c r="BF31" s="10"/>
      <c r="BG31" s="10"/>
      <c r="BH31" s="24"/>
      <c r="BI31" s="24"/>
    </row>
    <row r="32" ht="20" customHeight="1">
      <c r="A32" s="8"/>
      <c r="B32" t="s" s="24">
        <v>78</v>
      </c>
      <c r="C32" s="10"/>
      <c r="D32" s="10"/>
      <c r="E32" s="10"/>
      <c r="F32" s="34">
        <f>((F20/F28))</f>
        <v>1.243008079552517</v>
      </c>
      <c r="G32" s="10"/>
      <c r="H32" s="10"/>
      <c r="I32" s="10"/>
      <c r="J32" s="10"/>
      <c r="K32" s="10"/>
      <c r="L32" t="s" s="24">
        <v>77</v>
      </c>
      <c r="M32" s="10"/>
      <c r="N32" s="10"/>
      <c r="O32" s="24"/>
      <c r="P32" s="24"/>
      <c r="Q32" s="10"/>
      <c r="R32" s="10"/>
      <c r="S32" s="10"/>
      <c r="T32" s="10"/>
      <c r="U32" s="10"/>
      <c r="V32" s="10"/>
      <c r="W32" s="10"/>
      <c r="X32" s="10"/>
      <c r="Y32" s="10"/>
      <c r="Z32" s="24"/>
      <c r="AA32" s="24"/>
      <c r="AB32" s="10"/>
      <c r="AC32" s="10"/>
      <c r="AD32" s="24"/>
      <c r="AE32" s="10"/>
      <c r="AF32" s="24"/>
      <c r="AG32" s="10"/>
      <c r="AH32" s="10"/>
      <c r="AI32" s="24"/>
      <c r="AJ32" s="10"/>
      <c r="AK32" s="10"/>
      <c r="AL32" s="10"/>
      <c r="AM32" s="10"/>
      <c r="AN32" s="10"/>
      <c r="AO32" s="10"/>
      <c r="AP32" s="10"/>
      <c r="AQ32" s="10"/>
      <c r="AR32" s="10"/>
      <c r="AS32" s="10"/>
      <c r="AT32" s="24"/>
      <c r="AU32" s="10"/>
      <c r="AV32" s="10"/>
      <c r="AW32" s="10"/>
      <c r="AX32" s="10"/>
      <c r="AY32" s="10"/>
      <c r="AZ32" s="24"/>
      <c r="BA32" s="10"/>
      <c r="BB32" s="10"/>
      <c r="BC32" s="10"/>
      <c r="BD32" s="10"/>
      <c r="BE32" s="10"/>
      <c r="BF32" s="10"/>
      <c r="BG32" s="10"/>
      <c r="BH32" s="24"/>
      <c r="BI32" s="24"/>
    </row>
    <row r="33" ht="20" customHeight="1">
      <c r="A33" s="8"/>
      <c r="B33" t="s" s="46">
        <v>79</v>
      </c>
      <c r="C33" s="10"/>
      <c r="D33" s="10"/>
      <c r="E33" s="10"/>
      <c r="F33" s="34">
        <f>((F19/F29))</f>
        <v>3.742108534231789</v>
      </c>
      <c r="G33" s="10"/>
      <c r="H33" s="10"/>
      <c r="I33" s="10"/>
      <c r="J33" s="10"/>
      <c r="K33" s="10"/>
      <c r="L33" t="s" s="24">
        <v>77</v>
      </c>
      <c r="M33" s="10"/>
      <c r="N33" s="10"/>
      <c r="O33" s="24"/>
      <c r="P33" s="24"/>
      <c r="Q33" s="10"/>
      <c r="R33" s="10"/>
      <c r="S33" s="10"/>
      <c r="T33" s="10"/>
      <c r="U33" s="10"/>
      <c r="V33" s="10"/>
      <c r="W33" s="10"/>
      <c r="X33" s="10"/>
      <c r="Y33" s="10"/>
      <c r="Z33" s="24"/>
      <c r="AA33" s="24"/>
      <c r="AB33" s="10"/>
      <c r="AC33" s="10"/>
      <c r="AD33" s="24"/>
      <c r="AE33" s="10"/>
      <c r="AF33" s="24"/>
      <c r="AG33" s="10"/>
      <c r="AH33" s="10"/>
      <c r="AI33" s="24"/>
      <c r="AJ33" s="10"/>
      <c r="AK33" s="10"/>
      <c r="AL33" s="10"/>
      <c r="AM33" s="10"/>
      <c r="AN33" s="10"/>
      <c r="AO33" s="10"/>
      <c r="AP33" s="10"/>
      <c r="AQ33" s="10"/>
      <c r="AR33" s="10"/>
      <c r="AS33" s="10"/>
      <c r="AT33" s="24"/>
      <c r="AU33" s="10"/>
      <c r="AV33" s="10"/>
      <c r="AW33" s="10"/>
      <c r="AX33" s="10"/>
      <c r="AY33" s="10"/>
      <c r="AZ33" s="24"/>
      <c r="BA33" s="10"/>
      <c r="BB33" s="10"/>
      <c r="BC33" s="10"/>
      <c r="BD33" s="10"/>
      <c r="BE33" s="10"/>
      <c r="BF33" s="10"/>
      <c r="BG33" s="10"/>
      <c r="BH33" s="24"/>
      <c r="BI33" s="24"/>
    </row>
    <row r="34" ht="20" customHeight="1">
      <c r="A34" s="8"/>
      <c r="B34" t="s" s="46">
        <v>80</v>
      </c>
      <c r="C34" s="10"/>
      <c r="D34" s="10"/>
      <c r="E34" s="10"/>
      <c r="F34" s="34">
        <f>((F20/F30))</f>
        <v>1.073506977795356</v>
      </c>
      <c r="G34" s="10"/>
      <c r="H34" s="10"/>
      <c r="I34" s="10"/>
      <c r="J34" s="10"/>
      <c r="K34" s="10"/>
      <c r="L34" t="s" s="24">
        <v>77</v>
      </c>
      <c r="M34" s="10"/>
      <c r="N34" s="10"/>
      <c r="O34" s="24"/>
      <c r="P34" s="24"/>
      <c r="Q34" s="10"/>
      <c r="R34" s="10"/>
      <c r="S34" s="10"/>
      <c r="T34" s="10"/>
      <c r="U34" s="10"/>
      <c r="V34" s="10"/>
      <c r="W34" s="10"/>
      <c r="X34" s="10"/>
      <c r="Y34" s="10"/>
      <c r="Z34" s="24"/>
      <c r="AA34" s="24"/>
      <c r="AB34" s="10"/>
      <c r="AC34" s="10"/>
      <c r="AD34" s="24"/>
      <c r="AE34" s="10"/>
      <c r="AF34" s="24"/>
      <c r="AG34" s="10"/>
      <c r="AH34" s="10"/>
      <c r="AI34" s="24"/>
      <c r="AJ34" s="10"/>
      <c r="AK34" s="10"/>
      <c r="AL34" s="10"/>
      <c r="AM34" s="10"/>
      <c r="AN34" s="10"/>
      <c r="AO34" s="10"/>
      <c r="AP34" s="10"/>
      <c r="AQ34" s="10"/>
      <c r="AR34" s="10"/>
      <c r="AS34" s="10"/>
      <c r="AT34" s="24"/>
      <c r="AU34" s="10"/>
      <c r="AV34" s="10"/>
      <c r="AW34" s="10"/>
      <c r="AX34" s="10"/>
      <c r="AY34" s="10"/>
      <c r="AZ34" s="24"/>
      <c r="BA34" s="10"/>
      <c r="BB34" s="10"/>
      <c r="BC34" s="10"/>
      <c r="BD34" s="10"/>
      <c r="BE34" s="10"/>
      <c r="BF34" s="10"/>
      <c r="BG34" s="10"/>
      <c r="BH34" s="24"/>
      <c r="BI34" s="24"/>
    </row>
    <row r="35" ht="20" customHeight="1">
      <c r="A35" s="8"/>
      <c r="B35" t="s" s="46">
        <v>81</v>
      </c>
      <c r="C35" s="10"/>
      <c r="D35" s="10"/>
      <c r="E35" s="10"/>
      <c r="F35" s="34">
        <f>F31+F33</f>
        <v>8.482112677592054</v>
      </c>
      <c r="G35" s="10"/>
      <c r="H35" s="10"/>
      <c r="I35" s="10"/>
      <c r="J35" s="10"/>
      <c r="K35" s="10"/>
      <c r="L35" t="s" s="24">
        <v>77</v>
      </c>
      <c r="M35" s="10"/>
      <c r="N35" s="10"/>
      <c r="O35" s="24"/>
      <c r="P35" s="24"/>
      <c r="Q35" s="10"/>
      <c r="R35" s="10"/>
      <c r="S35" s="10"/>
      <c r="T35" s="10"/>
      <c r="U35" s="10"/>
      <c r="V35" s="10"/>
      <c r="W35" s="10"/>
      <c r="X35" s="10"/>
      <c r="Y35" s="10"/>
      <c r="Z35" s="24"/>
      <c r="AA35" s="24"/>
      <c r="AB35" s="10"/>
      <c r="AC35" s="10"/>
      <c r="AD35" s="24"/>
      <c r="AE35" s="10"/>
      <c r="AF35" s="24"/>
      <c r="AG35" s="10"/>
      <c r="AH35" s="10"/>
      <c r="AI35" s="24"/>
      <c r="AJ35" s="10"/>
      <c r="AK35" s="10"/>
      <c r="AL35" s="10"/>
      <c r="AM35" s="10"/>
      <c r="AN35" s="10"/>
      <c r="AO35" s="10"/>
      <c r="AP35" s="10"/>
      <c r="AQ35" s="10"/>
      <c r="AR35" s="10"/>
      <c r="AS35" s="10"/>
      <c r="AT35" s="24"/>
      <c r="AU35" s="10"/>
      <c r="AV35" s="10"/>
      <c r="AW35" s="10"/>
      <c r="AX35" s="10"/>
      <c r="AY35" s="10"/>
      <c r="AZ35" s="24"/>
      <c r="BA35" s="10"/>
      <c r="BB35" s="10"/>
      <c r="BC35" s="10"/>
      <c r="BD35" s="10"/>
      <c r="BE35" s="10"/>
      <c r="BF35" s="10"/>
      <c r="BG35" s="10"/>
      <c r="BH35" s="24"/>
      <c r="BI35" s="24"/>
    </row>
    <row r="36" ht="24" customHeight="1">
      <c r="A36" s="8"/>
      <c r="B36" t="s" s="46">
        <v>82</v>
      </c>
      <c r="C36" s="10"/>
      <c r="D36" s="10"/>
      <c r="E36" s="10"/>
      <c r="F36" s="34">
        <f>F32+F34</f>
        <v>2.316515057347873</v>
      </c>
      <c r="G36" s="10"/>
      <c r="H36" s="10"/>
      <c r="I36" s="10"/>
      <c r="J36" s="10"/>
      <c r="K36" s="10"/>
      <c r="L36" t="s" s="24">
        <v>77</v>
      </c>
      <c r="M36" s="10"/>
      <c r="N36" s="10"/>
      <c r="O36" s="24"/>
      <c r="P36" s="24"/>
      <c r="Q36" s="10"/>
      <c r="R36" s="10"/>
      <c r="S36" s="10"/>
      <c r="T36" s="10"/>
      <c r="U36" s="10"/>
      <c r="V36" s="10"/>
      <c r="W36" s="10"/>
      <c r="X36" s="10"/>
      <c r="Y36" s="10"/>
      <c r="Z36" s="24"/>
      <c r="AA36" s="24"/>
      <c r="AB36" s="10"/>
      <c r="AC36" s="10"/>
      <c r="AD36" s="24"/>
      <c r="AE36" s="10"/>
      <c r="AF36" t="s" s="47">
        <v>83</v>
      </c>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47"/>
      <c r="BE36" s="48"/>
      <c r="BF36" s="10"/>
      <c r="BG36" s="10"/>
      <c r="BH36" s="10"/>
      <c r="BI36" s="24"/>
    </row>
    <row r="37" ht="22" customHeight="1">
      <c r="A37" s="8"/>
      <c r="B37" t="s" s="24">
        <v>84</v>
      </c>
      <c r="C37" s="49">
        <v>75</v>
      </c>
      <c r="D37" s="10"/>
      <c r="E37" t="s" s="24">
        <v>66</v>
      </c>
      <c r="F37" s="43">
        <f>F21/C37*60</f>
        <v>69.59999999999999</v>
      </c>
      <c r="G37" s="10"/>
      <c r="H37" s="10"/>
      <c r="I37" s="10"/>
      <c r="J37" s="10"/>
      <c r="K37" s="10"/>
      <c r="L37" t="s" s="24">
        <v>85</v>
      </c>
      <c r="M37" s="10"/>
      <c r="N37" s="10"/>
      <c r="O37" s="24"/>
      <c r="P37" s="24"/>
      <c r="Q37" s="10"/>
      <c r="R37" s="10"/>
      <c r="S37" s="10"/>
      <c r="T37" s="10"/>
      <c r="U37" s="10"/>
      <c r="V37" s="10"/>
      <c r="W37" s="10"/>
      <c r="X37" s="10"/>
      <c r="Y37" s="10"/>
      <c r="Z37" s="24"/>
      <c r="AA37" s="24"/>
      <c r="AB37" s="10"/>
      <c r="AC37" s="10"/>
      <c r="AD37" s="24"/>
      <c r="AE37" s="10"/>
      <c r="AF37" t="s" s="50">
        <v>86</v>
      </c>
      <c r="AG37" s="10"/>
      <c r="AH37" s="10"/>
      <c r="AI37" s="10"/>
      <c r="AJ37" t="s" s="51">
        <v>87</v>
      </c>
      <c r="AK37" s="10"/>
      <c r="AL37" s="10"/>
      <c r="AM37" s="10"/>
      <c r="AN37" s="10"/>
      <c r="AO37" s="10"/>
      <c r="AP37" s="10"/>
      <c r="AQ37" s="10"/>
      <c r="AR37" s="10"/>
      <c r="AS37" s="52"/>
      <c r="AT37" s="53"/>
      <c r="AU37" s="10"/>
      <c r="AV37" s="10"/>
      <c r="AW37" s="10"/>
      <c r="AX37" s="10"/>
      <c r="AY37" s="10"/>
      <c r="AZ37" s="10"/>
      <c r="BA37" s="10"/>
      <c r="BB37" s="10"/>
      <c r="BC37" s="10"/>
      <c r="BD37" s="52"/>
      <c r="BE37" s="54"/>
      <c r="BF37" s="10"/>
      <c r="BG37" s="10"/>
      <c r="BH37" s="10"/>
      <c r="BI37" s="24"/>
    </row>
    <row r="38" ht="21" customHeight="1">
      <c r="A38" s="8"/>
      <c r="B38" s="10"/>
      <c r="C38" s="10"/>
      <c r="D38" s="10"/>
      <c r="E38" s="10"/>
      <c r="F38" s="55"/>
      <c r="G38" s="10"/>
      <c r="H38" s="10"/>
      <c r="I38" s="10"/>
      <c r="J38" s="10"/>
      <c r="K38" s="10"/>
      <c r="L38" s="10"/>
      <c r="M38" s="10"/>
      <c r="N38" s="10"/>
      <c r="O38" s="10"/>
      <c r="P38" s="10"/>
      <c r="Q38" s="10"/>
      <c r="R38" s="10"/>
      <c r="S38" s="10"/>
      <c r="T38" s="10"/>
      <c r="U38" s="10"/>
      <c r="V38" s="10"/>
      <c r="W38" s="10"/>
      <c r="X38" s="10"/>
      <c r="Y38" s="10"/>
      <c r="Z38" s="10"/>
      <c r="AA38" s="10"/>
      <c r="AB38" s="10"/>
      <c r="AC38" s="10"/>
      <c r="AD38" t="s" s="10">
        <v>88</v>
      </c>
      <c r="AE38" s="10"/>
      <c r="AF38" s="10">
        <v>38</v>
      </c>
      <c r="AG38" s="10"/>
      <c r="AH38" s="10"/>
      <c r="AI38" s="10"/>
      <c r="AJ38" t="s" s="56">
        <v>89</v>
      </c>
      <c r="AK38" s="33"/>
      <c r="AL38" s="33"/>
      <c r="AM38" s="57"/>
      <c r="AN38" s="10"/>
      <c r="AO38" t="s" s="56">
        <v>90</v>
      </c>
      <c r="AP38" s="33"/>
      <c r="AQ38" s="33"/>
      <c r="AR38" s="33"/>
      <c r="AS38" s="57"/>
      <c r="AT38" s="58"/>
      <c r="AU38" s="59"/>
      <c r="AV38" s="59"/>
      <c r="AW38" s="60"/>
      <c r="AX38" s="10"/>
      <c r="AY38" s="58"/>
      <c r="AZ38" s="59"/>
      <c r="BA38" s="59"/>
      <c r="BB38" s="59"/>
      <c r="BC38" s="59"/>
      <c r="BD38" s="60"/>
      <c r="BE38" s="10"/>
      <c r="BF38" s="10"/>
      <c r="BG38" s="10"/>
      <c r="BH38" s="10"/>
      <c r="BI38" s="11"/>
    </row>
    <row r="39" ht="21" customHeight="1">
      <c r="A39" s="8"/>
      <c r="B39" s="11"/>
      <c r="C39" s="10"/>
      <c r="D39" s="10"/>
      <c r="E39" s="10"/>
      <c r="F39" s="55"/>
      <c r="G39" s="10"/>
      <c r="H39" s="10"/>
      <c r="I39" s="10"/>
      <c r="J39" s="10"/>
      <c r="K39" s="10"/>
      <c r="L39" s="10"/>
      <c r="M39" s="10"/>
      <c r="N39" s="10"/>
      <c r="O39" s="10"/>
      <c r="P39" s="10"/>
      <c r="Q39" s="10"/>
      <c r="R39" s="10"/>
      <c r="S39" s="10"/>
      <c r="T39" s="10"/>
      <c r="U39" s="10"/>
      <c r="V39" s="10"/>
      <c r="W39" s="10"/>
      <c r="X39" s="10"/>
      <c r="Y39" s="10"/>
      <c r="Z39" s="10"/>
      <c r="AA39" s="10"/>
      <c r="AB39" s="10"/>
      <c r="AC39" s="10"/>
      <c r="AD39" t="s" s="42">
        <v>91</v>
      </c>
      <c r="AE39" s="61"/>
      <c r="AF39" t="s" s="10">
        <v>92</v>
      </c>
      <c r="AG39" t="s" s="10">
        <v>93</v>
      </c>
      <c r="AH39" t="s" s="10">
        <v>94</v>
      </c>
      <c r="AI39" t="s" s="10">
        <v>67</v>
      </c>
      <c r="AJ39" t="s" s="57">
        <v>77</v>
      </c>
      <c r="AK39" s="57"/>
      <c r="AL39" s="10"/>
      <c r="AM39" t="s" s="57">
        <v>95</v>
      </c>
      <c r="AN39" s="10"/>
      <c r="AO39" t="s" s="57">
        <v>96</v>
      </c>
      <c r="AP39" s="10"/>
      <c r="AQ39" s="10"/>
      <c r="AR39" t="s" s="57">
        <v>97</v>
      </c>
      <c r="AS39" t="s" s="57">
        <v>95</v>
      </c>
      <c r="AT39" s="60"/>
      <c r="AU39" s="60"/>
      <c r="AV39" s="10"/>
      <c r="AW39" s="60"/>
      <c r="AX39" s="10"/>
      <c r="AY39" s="60"/>
      <c r="AZ39" s="10"/>
      <c r="BA39" s="10"/>
      <c r="BB39" s="10"/>
      <c r="BC39" s="60"/>
      <c r="BD39" s="60"/>
      <c r="BE39" s="42"/>
      <c r="BF39" s="10"/>
      <c r="BG39" s="10"/>
      <c r="BH39" s="10"/>
      <c r="BI39" s="11"/>
    </row>
    <row r="40" ht="21" customHeight="1">
      <c r="A40" s="8"/>
      <c r="B40" s="11"/>
      <c r="C40" s="10"/>
      <c r="D40" s="10"/>
      <c r="E40" s="10"/>
      <c r="F40" s="55"/>
      <c r="G40" s="10"/>
      <c r="H40" s="10"/>
      <c r="I40" s="10"/>
      <c r="J40" s="10"/>
      <c r="K40" s="10"/>
      <c r="L40" s="10"/>
      <c r="M40" s="10"/>
      <c r="N40" s="10"/>
      <c r="O40" s="10"/>
      <c r="P40" s="10"/>
      <c r="Q40" s="10"/>
      <c r="R40" s="10"/>
      <c r="S40" s="10"/>
      <c r="T40" s="10"/>
      <c r="U40" s="10"/>
      <c r="V40" s="10"/>
      <c r="W40" s="10"/>
      <c r="X40" s="10"/>
      <c r="Y40" s="10"/>
      <c r="Z40" s="10"/>
      <c r="AA40" s="10"/>
      <c r="AB40" s="10"/>
      <c r="AC40" s="10"/>
      <c r="AD40" s="10">
        <v>4</v>
      </c>
      <c r="AE40" s="10"/>
      <c r="AF40" s="42">
        <v>80.40000000000001</v>
      </c>
      <c r="AG40" s="10">
        <v>0</v>
      </c>
      <c r="AH40" s="10">
        <v>29.5</v>
      </c>
      <c r="AI40" s="10">
        <v>30</v>
      </c>
      <c r="AJ40" s="62">
        <f>(AH40-AG40)/AI40</f>
        <v>0.9833333333333333</v>
      </c>
      <c r="AK40" s="57"/>
      <c r="AL40" s="10"/>
      <c r="AM40" s="63">
        <f>AJ40*AF40</f>
        <v>79.06</v>
      </c>
      <c r="AN40" s="10"/>
      <c r="AO40" s="42">
        <v>17.8</v>
      </c>
      <c r="AP40" s="61"/>
      <c r="AQ40" s="61"/>
      <c r="AR40" s="64">
        <v>1</v>
      </c>
      <c r="AS40" s="65">
        <f>AJ40*AO40</f>
        <v>17.50333333333333</v>
      </c>
      <c r="AT40" s="66"/>
      <c r="AU40" s="63"/>
      <c r="AV40" s="10"/>
      <c r="AW40" s="65"/>
      <c r="AX40" s="10"/>
      <c r="AY40" s="66"/>
      <c r="AZ40" s="10"/>
      <c r="BA40" s="10"/>
      <c r="BB40" s="10"/>
      <c r="BC40" s="63"/>
      <c r="BD40" s="65"/>
      <c r="BE40" s="61"/>
      <c r="BF40" s="10"/>
      <c r="BG40" s="10"/>
      <c r="BH40" s="10"/>
      <c r="BI40" s="11"/>
    </row>
    <row r="41" ht="21" customHeight="1">
      <c r="A41" s="8"/>
      <c r="B41" s="11"/>
      <c r="C41" s="10"/>
      <c r="D41" s="10"/>
      <c r="E41" s="10"/>
      <c r="F41" s="55"/>
      <c r="G41" s="10"/>
      <c r="H41" s="10"/>
      <c r="I41" s="10"/>
      <c r="J41" s="10"/>
      <c r="K41" s="10"/>
      <c r="L41" s="10"/>
      <c r="M41" s="10"/>
      <c r="N41" s="10"/>
      <c r="O41" s="10"/>
      <c r="P41" s="10"/>
      <c r="Q41" s="10"/>
      <c r="R41" s="10"/>
      <c r="S41" s="10"/>
      <c r="T41" s="10"/>
      <c r="U41" s="10"/>
      <c r="V41" s="10"/>
      <c r="W41" s="10"/>
      <c r="X41" s="10"/>
      <c r="Y41" s="10"/>
      <c r="Z41" s="10"/>
      <c r="AA41" s="10"/>
      <c r="AB41" s="10"/>
      <c r="AC41" s="10"/>
      <c r="AD41" s="10">
        <v>4</v>
      </c>
      <c r="AE41" s="10"/>
      <c r="AF41" s="42">
        <v>80.40000000000001</v>
      </c>
      <c r="AG41" s="10">
        <v>0</v>
      </c>
      <c r="AH41" s="10">
        <v>4.23333333333333</v>
      </c>
      <c r="AI41" s="10">
        <v>30</v>
      </c>
      <c r="AJ41" s="62">
        <f>(AH41-AG41)/AI41</f>
        <v>0.141111111111111</v>
      </c>
      <c r="AK41" s="57"/>
      <c r="AL41" s="10"/>
      <c r="AM41" s="63">
        <f>AJ41*AF41</f>
        <v>11.34533333333333</v>
      </c>
      <c r="AN41" s="10"/>
      <c r="AO41" s="42">
        <v>5</v>
      </c>
      <c r="AP41" s="61"/>
      <c r="AQ41" s="61"/>
      <c r="AR41" t="s" s="67">
        <v>98</v>
      </c>
      <c r="AS41" s="65">
        <f>AJ41*AO41</f>
        <v>0.7055555555555549</v>
      </c>
      <c r="AT41" s="66"/>
      <c r="AU41" s="63"/>
      <c r="AV41" s="10"/>
      <c r="AW41" s="63"/>
      <c r="AX41" s="10"/>
      <c r="AY41" s="66"/>
      <c r="AZ41" s="10"/>
      <c r="BA41" s="10"/>
      <c r="BB41" s="10"/>
      <c r="BC41" s="63"/>
      <c r="BD41" s="63"/>
      <c r="BE41" s="61"/>
      <c r="BF41" s="10"/>
      <c r="BG41" s="10"/>
      <c r="BH41" s="10"/>
      <c r="BI41" s="11"/>
    </row>
    <row r="42" ht="21" customHeight="1">
      <c r="A42" s="8"/>
      <c r="B42" s="11"/>
      <c r="C42" s="10"/>
      <c r="D42" s="10"/>
      <c r="E42" s="10"/>
      <c r="F42" s="55"/>
      <c r="G42" s="10"/>
      <c r="H42" s="10"/>
      <c r="I42" s="10"/>
      <c r="J42" s="10"/>
      <c r="K42" s="10"/>
      <c r="L42" s="10"/>
      <c r="M42" s="10"/>
      <c r="N42" s="10"/>
      <c r="O42" s="10"/>
      <c r="P42" s="10"/>
      <c r="Q42" s="10"/>
      <c r="R42" s="10"/>
      <c r="S42" s="10"/>
      <c r="T42" s="10"/>
      <c r="U42" s="10"/>
      <c r="V42" s="10"/>
      <c r="W42" s="10"/>
      <c r="X42" s="10"/>
      <c r="Y42" s="10"/>
      <c r="Z42" s="10"/>
      <c r="AA42" s="10"/>
      <c r="AB42" s="10"/>
      <c r="AC42" s="10"/>
      <c r="AD42" s="10">
        <v>5</v>
      </c>
      <c r="AE42" s="10"/>
      <c r="AF42" s="42">
        <v>103.5</v>
      </c>
      <c r="AG42" s="10">
        <v>4.23333333333333</v>
      </c>
      <c r="AH42" s="10">
        <v>8.46666666666666</v>
      </c>
      <c r="AI42" s="10">
        <v>30</v>
      </c>
      <c r="AJ42" s="62">
        <f>(AH42-AG42)/AI42</f>
        <v>0.141111111111111</v>
      </c>
      <c r="AK42" s="60"/>
      <c r="AL42" s="10"/>
      <c r="AM42" s="63">
        <f>AJ42*AF42</f>
        <v>14.60499999999999</v>
      </c>
      <c r="AN42" s="10"/>
      <c r="AO42" s="42">
        <v>5</v>
      </c>
      <c r="AP42" s="61"/>
      <c r="AQ42" s="61"/>
      <c r="AR42" t="s" s="67">
        <v>98</v>
      </c>
      <c r="AS42" s="65">
        <f>AJ42*AO42</f>
        <v>0.7055555555555549</v>
      </c>
      <c r="AT42" s="66"/>
      <c r="AU42" s="63"/>
      <c r="AV42" s="10"/>
      <c r="AW42" s="63"/>
      <c r="AX42" s="10"/>
      <c r="AY42" s="66"/>
      <c r="AZ42" s="10"/>
      <c r="BA42" s="10"/>
      <c r="BB42" s="10"/>
      <c r="BC42" s="63"/>
      <c r="BD42" s="63"/>
      <c r="BE42" s="61"/>
      <c r="BF42" s="10"/>
      <c r="BG42" s="10"/>
      <c r="BH42" s="10"/>
      <c r="BI42" s="11"/>
    </row>
    <row r="43" ht="21" customHeight="1">
      <c r="A43" s="8"/>
      <c r="B43" s="11"/>
      <c r="C43" s="10"/>
      <c r="D43" s="10"/>
      <c r="E43" s="10"/>
      <c r="F43" s="55"/>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42">
        <v>128</v>
      </c>
      <c r="AG43" s="10">
        <v>8.46666666666666</v>
      </c>
      <c r="AH43" s="10">
        <v>12.7</v>
      </c>
      <c r="AI43" s="10">
        <v>30</v>
      </c>
      <c r="AJ43" s="62">
        <f>(AH43-AG43)/AI43</f>
        <v>0.1411111111111113</v>
      </c>
      <c r="AK43" s="57"/>
      <c r="AL43" s="10"/>
      <c r="AM43" s="63">
        <f>AJ43*AF43</f>
        <v>18.06222222222225</v>
      </c>
      <c r="AN43" s="10"/>
      <c r="AO43" s="42">
        <v>5</v>
      </c>
      <c r="AP43" s="61"/>
      <c r="AQ43" s="61"/>
      <c r="AR43" t="s" s="67">
        <v>98</v>
      </c>
      <c r="AS43" s="65">
        <f>AJ43*AO43</f>
        <v>0.7055555555555566</v>
      </c>
      <c r="AT43" s="66"/>
      <c r="AU43" s="63"/>
      <c r="AV43" s="10"/>
      <c r="AW43" s="65"/>
      <c r="AX43" s="10"/>
      <c r="AY43" s="66"/>
      <c r="AZ43" s="10"/>
      <c r="BA43" s="10"/>
      <c r="BB43" s="10"/>
      <c r="BC43" s="63"/>
      <c r="BD43" s="65"/>
      <c r="BE43" s="61"/>
      <c r="BF43" s="10"/>
      <c r="BG43" s="10"/>
      <c r="BH43" s="10"/>
      <c r="BI43" s="11"/>
    </row>
    <row r="44" ht="21" customHeight="1">
      <c r="A44" s="8"/>
      <c r="B44" s="11"/>
      <c r="C44" s="10"/>
      <c r="D44" s="10"/>
      <c r="E44" s="10"/>
      <c r="F44" s="55"/>
      <c r="G44" s="10"/>
      <c r="H44" s="10"/>
      <c r="I44" s="10"/>
      <c r="J44" s="10"/>
      <c r="K44" s="10"/>
      <c r="L44" s="10"/>
      <c r="M44" s="10"/>
      <c r="N44" s="10"/>
      <c r="O44" s="10"/>
      <c r="P44" s="10"/>
      <c r="Q44" s="10"/>
      <c r="R44" s="10"/>
      <c r="S44" s="10"/>
      <c r="T44" s="10"/>
      <c r="U44" s="10"/>
      <c r="V44" s="10"/>
      <c r="W44" s="10"/>
      <c r="X44" s="10"/>
      <c r="Y44" s="10"/>
      <c r="Z44" s="10"/>
      <c r="AA44" s="10"/>
      <c r="AB44" s="10"/>
      <c r="AC44" s="10"/>
      <c r="AD44" s="10">
        <v>7</v>
      </c>
      <c r="AE44" s="10"/>
      <c r="AF44" s="42">
        <v>151.8</v>
      </c>
      <c r="AG44" s="10">
        <v>12.7</v>
      </c>
      <c r="AH44" s="10">
        <v>16.825</v>
      </c>
      <c r="AI44" s="10">
        <v>10</v>
      </c>
      <c r="AJ44" s="62">
        <f>(AH44-AG44)/AI44</f>
        <v>0.4125</v>
      </c>
      <c r="AK44" s="57"/>
      <c r="AL44" s="10"/>
      <c r="AM44" s="63">
        <f>AJ44*AF44</f>
        <v>62.6175</v>
      </c>
      <c r="AN44" s="10"/>
      <c r="AO44" s="42">
        <v>5</v>
      </c>
      <c r="AP44" s="61"/>
      <c r="AQ44" s="61"/>
      <c r="AR44" t="s" s="67">
        <v>98</v>
      </c>
      <c r="AS44" s="65">
        <f>AJ44*AO44</f>
        <v>2.0625</v>
      </c>
      <c r="AT44" s="66"/>
      <c r="AU44" s="63"/>
      <c r="AV44" s="10"/>
      <c r="AW44" s="65"/>
      <c r="AX44" s="10"/>
      <c r="AY44" s="66"/>
      <c r="AZ44" s="10"/>
      <c r="BA44" s="10"/>
      <c r="BB44" s="10"/>
      <c r="BC44" s="63"/>
      <c r="BD44" s="65"/>
      <c r="BE44" s="61"/>
      <c r="BF44" s="10"/>
      <c r="BG44" s="10"/>
      <c r="BH44" s="10"/>
      <c r="BI44" s="11"/>
    </row>
    <row r="45" ht="21" customHeight="1">
      <c r="A45" s="8"/>
      <c r="B45" s="11"/>
      <c r="C45" s="10"/>
      <c r="D45" s="10"/>
      <c r="E45" s="10"/>
      <c r="F45" s="55"/>
      <c r="G45" s="10"/>
      <c r="H45" s="10"/>
      <c r="I45" s="10"/>
      <c r="J45" s="10"/>
      <c r="K45" s="10"/>
      <c r="L45" s="10"/>
      <c r="M45" s="10"/>
      <c r="N45" s="10"/>
      <c r="O45" s="10"/>
      <c r="P45" s="10"/>
      <c r="Q45" s="10"/>
      <c r="R45" s="10"/>
      <c r="S45" s="10"/>
      <c r="T45" s="10"/>
      <c r="U45" s="10"/>
      <c r="V45" s="10"/>
      <c r="W45" s="10"/>
      <c r="X45" s="10"/>
      <c r="Y45" s="10"/>
      <c r="Z45" s="10"/>
      <c r="AA45" s="10"/>
      <c r="AB45" s="10"/>
      <c r="AC45" s="10"/>
      <c r="AD45" s="10">
        <v>8</v>
      </c>
      <c r="AE45" s="10"/>
      <c r="AF45" s="42">
        <v>210</v>
      </c>
      <c r="AG45" s="10">
        <v>16.825</v>
      </c>
      <c r="AH45" s="10">
        <v>20.95</v>
      </c>
      <c r="AI45" s="10">
        <v>10</v>
      </c>
      <c r="AJ45" s="62">
        <f>(AH45-AG45)/AI45</f>
        <v>0.4125</v>
      </c>
      <c r="AK45" s="57"/>
      <c r="AL45" s="10"/>
      <c r="AM45" s="63">
        <f>AJ45*AF45</f>
        <v>86.625</v>
      </c>
      <c r="AN45" s="10"/>
      <c r="AO45" s="42">
        <v>5</v>
      </c>
      <c r="AP45" s="61"/>
      <c r="AQ45" s="61"/>
      <c r="AR45" t="s" s="67">
        <v>98</v>
      </c>
      <c r="AS45" s="65">
        <f>AJ45*AO45</f>
        <v>2.0625</v>
      </c>
      <c r="AT45" s="66"/>
      <c r="AU45" s="63"/>
      <c r="AV45" s="10"/>
      <c r="AW45" s="65"/>
      <c r="AX45" s="10"/>
      <c r="AY45" s="66"/>
      <c r="AZ45" s="10"/>
      <c r="BA45" s="10"/>
      <c r="BB45" s="10"/>
      <c r="BC45" s="63"/>
      <c r="BD45" s="65"/>
      <c r="BE45" s="61"/>
      <c r="BF45" s="10"/>
      <c r="BG45" s="10"/>
      <c r="BH45" s="10"/>
      <c r="BI45" s="11"/>
    </row>
    <row r="46" ht="21" customHeight="1">
      <c r="A46" s="8"/>
      <c r="B46" s="11"/>
      <c r="C46" s="10"/>
      <c r="D46" s="10"/>
      <c r="E46" s="10"/>
      <c r="F46" s="55"/>
      <c r="G46" s="10"/>
      <c r="H46" s="10"/>
      <c r="I46" s="10"/>
      <c r="J46" s="10"/>
      <c r="K46" s="10"/>
      <c r="L46" s="10"/>
      <c r="M46" s="10"/>
      <c r="N46" s="10"/>
      <c r="O46" s="10"/>
      <c r="P46" s="10"/>
      <c r="Q46" s="10"/>
      <c r="R46" s="10"/>
      <c r="S46" s="10"/>
      <c r="T46" s="10"/>
      <c r="U46" s="10"/>
      <c r="V46" s="10"/>
      <c r="W46" s="10"/>
      <c r="X46" s="10"/>
      <c r="Y46" s="10"/>
      <c r="Z46" s="10"/>
      <c r="AA46" s="10"/>
      <c r="AB46" s="10"/>
      <c r="AC46" s="10"/>
      <c r="AD46" t="s" s="10">
        <v>98</v>
      </c>
      <c r="AE46" s="10"/>
      <c r="AF46" s="42">
        <v>5</v>
      </c>
      <c r="AG46" s="10">
        <v>20.95</v>
      </c>
      <c r="AH46" s="10">
        <v>30</v>
      </c>
      <c r="AI46" s="10">
        <v>20</v>
      </c>
      <c r="AJ46" s="62">
        <f>(AH46-AG46)/AI46</f>
        <v>0.4525</v>
      </c>
      <c r="AK46" s="57"/>
      <c r="AL46" s="10"/>
      <c r="AM46" s="63">
        <f>AJ46*AF46</f>
        <v>2.2625</v>
      </c>
      <c r="AN46" s="10"/>
      <c r="AO46" s="42">
        <v>39.6</v>
      </c>
      <c r="AP46" s="61"/>
      <c r="AQ46" s="61"/>
      <c r="AR46" s="64">
        <v>2</v>
      </c>
      <c r="AS46" s="65">
        <f>AJ46*AO46</f>
        <v>17.919</v>
      </c>
      <c r="AT46" s="66"/>
      <c r="AU46" s="63"/>
      <c r="AV46" s="10"/>
      <c r="AW46" s="65"/>
      <c r="AX46" s="10"/>
      <c r="AY46" s="66"/>
      <c r="AZ46" s="10"/>
      <c r="BA46" s="10"/>
      <c r="BB46" s="10"/>
      <c r="BC46" s="63"/>
      <c r="BD46" s="65"/>
      <c r="BE46" s="61"/>
      <c r="BF46" s="10"/>
      <c r="BG46" s="10"/>
      <c r="BH46" s="10"/>
      <c r="BI46" s="11"/>
    </row>
    <row r="47" ht="21" customHeight="1">
      <c r="A47" s="8"/>
      <c r="B47" s="11"/>
      <c r="C47" s="10"/>
      <c r="D47" s="10"/>
      <c r="E47" s="10"/>
      <c r="F47" s="55"/>
      <c r="G47" s="10"/>
      <c r="H47" s="10"/>
      <c r="I47" s="10"/>
      <c r="J47" s="10"/>
      <c r="K47" s="10"/>
      <c r="L47" s="10"/>
      <c r="M47" s="10"/>
      <c r="N47" s="10"/>
      <c r="O47" s="10"/>
      <c r="P47" s="10"/>
      <c r="Q47" s="10"/>
      <c r="R47" s="10"/>
      <c r="S47" s="10"/>
      <c r="T47" s="10"/>
      <c r="U47" s="10"/>
      <c r="V47" s="10"/>
      <c r="W47" s="10"/>
      <c r="X47" s="10"/>
      <c r="Y47" s="10"/>
      <c r="Z47" s="10"/>
      <c r="AA47" s="10"/>
      <c r="AB47" s="10"/>
      <c r="AC47" s="10"/>
      <c r="AD47" t="s" s="10">
        <v>98</v>
      </c>
      <c r="AE47" s="10"/>
      <c r="AF47" s="42">
        <v>5</v>
      </c>
      <c r="AG47" s="10">
        <v>30</v>
      </c>
      <c r="AH47" s="10">
        <v>37.9</v>
      </c>
      <c r="AI47" s="10">
        <v>30</v>
      </c>
      <c r="AJ47" s="62">
        <f>(AH47-AG47)/AI47</f>
        <v>0.2633333333333333</v>
      </c>
      <c r="AK47" s="57"/>
      <c r="AL47" s="10"/>
      <c r="AM47" s="63">
        <f>AJ47*AF47</f>
        <v>1.316666666666666</v>
      </c>
      <c r="AN47" s="10"/>
      <c r="AO47" s="42">
        <v>39.6</v>
      </c>
      <c r="AP47" s="61"/>
      <c r="AQ47" s="61"/>
      <c r="AR47" s="64">
        <v>2</v>
      </c>
      <c r="AS47" s="65">
        <f>AJ47*AO47</f>
        <v>10.428</v>
      </c>
      <c r="AT47" s="66"/>
      <c r="AU47" s="63"/>
      <c r="AV47" s="10"/>
      <c r="AW47" s="65"/>
      <c r="AX47" s="10"/>
      <c r="AY47" s="66"/>
      <c r="AZ47" s="10"/>
      <c r="BA47" s="10"/>
      <c r="BB47" s="10"/>
      <c r="BC47" s="63"/>
      <c r="BD47" s="65"/>
      <c r="BE47" s="61"/>
      <c r="BF47" s="10"/>
      <c r="BG47" s="10"/>
      <c r="BH47" s="10"/>
      <c r="BI47" s="11"/>
    </row>
    <row r="48" ht="21" customHeight="1">
      <c r="A48" s="8"/>
      <c r="B48" s="11"/>
      <c r="C48" s="10"/>
      <c r="D48" s="10"/>
      <c r="E48" s="10"/>
      <c r="F48" s="55"/>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61"/>
      <c r="AG48" s="10"/>
      <c r="AH48" s="10"/>
      <c r="AI48" s="10"/>
      <c r="AJ48" s="62"/>
      <c r="AK48" s="60"/>
      <c r="AL48" s="10"/>
      <c r="AM48" s="63"/>
      <c r="AN48" s="10"/>
      <c r="AO48" s="66"/>
      <c r="AP48" s="10"/>
      <c r="AQ48" s="10"/>
      <c r="AR48" s="63"/>
      <c r="AS48" s="65"/>
      <c r="AT48" s="66"/>
      <c r="AU48" s="63"/>
      <c r="AV48" s="10"/>
      <c r="AW48" s="65"/>
      <c r="AX48" s="10"/>
      <c r="AY48" s="66"/>
      <c r="AZ48" s="10"/>
      <c r="BA48" s="10"/>
      <c r="BB48" s="10"/>
      <c r="BC48" s="63"/>
      <c r="BD48" s="65"/>
      <c r="BE48" s="61"/>
      <c r="BF48" s="10"/>
      <c r="BG48" s="10"/>
      <c r="BH48" s="10"/>
      <c r="BI48" s="11"/>
    </row>
    <row r="49" ht="21" customHeight="1">
      <c r="A49" s="8"/>
      <c r="B49" s="11"/>
      <c r="C49" s="10"/>
      <c r="D49" s="10"/>
      <c r="E49" s="10"/>
      <c r="F49" s="55"/>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62"/>
      <c r="AK49" s="60"/>
      <c r="AL49" s="10"/>
      <c r="AM49" s="65"/>
      <c r="AN49" s="10"/>
      <c r="AO49" s="66"/>
      <c r="AP49" s="10"/>
      <c r="AQ49" s="10"/>
      <c r="AR49" s="63"/>
      <c r="AS49" s="65"/>
      <c r="AT49" s="66"/>
      <c r="AU49" s="63"/>
      <c r="AV49" s="10"/>
      <c r="AW49" s="65"/>
      <c r="AX49" s="10"/>
      <c r="AY49" s="66"/>
      <c r="AZ49" s="10"/>
      <c r="BA49" s="10"/>
      <c r="BB49" s="10"/>
      <c r="BC49" s="63"/>
      <c r="BD49" s="65"/>
      <c r="BE49" s="61"/>
      <c r="BF49" s="10"/>
      <c r="BG49" s="10"/>
      <c r="BH49" s="10"/>
      <c r="BI49" s="11"/>
    </row>
    <row r="50" ht="20" customHeight="1">
      <c r="A50" s="8"/>
      <c r="B50" s="11"/>
      <c r="C50" s="10"/>
      <c r="D50" s="10"/>
      <c r="E50" s="10"/>
      <c r="F50" s="55"/>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68">
        <f>SUM(AM40:AN47)</f>
        <v>275.8942222222222</v>
      </c>
      <c r="AN50" s="69"/>
      <c r="AO50" s="70"/>
      <c r="AP50" s="10"/>
      <c r="AQ50" s="10"/>
      <c r="AR50" s="71"/>
      <c r="AS50" s="68">
        <f>SUM(AS40:AS49)</f>
        <v>52.092</v>
      </c>
      <c r="AT50" s="70"/>
      <c r="AU50" s="71"/>
      <c r="AV50" s="10"/>
      <c r="AW50" s="68"/>
      <c r="AX50" s="10"/>
      <c r="AY50" s="70"/>
      <c r="AZ50" s="10"/>
      <c r="BA50" s="10"/>
      <c r="BB50" s="10"/>
      <c r="BC50" s="71"/>
      <c r="BD50" s="68"/>
      <c r="BE50" s="72"/>
      <c r="BF50" s="10"/>
      <c r="BG50" s="10"/>
      <c r="BH50" s="10"/>
      <c r="BI50" s="11"/>
    </row>
    <row r="51" ht="15" customHeight="1">
      <c r="A51" s="8"/>
      <c r="B51" s="11"/>
      <c r="C51" s="10"/>
      <c r="D51" s="10"/>
      <c r="E51" s="10"/>
      <c r="F51" s="55"/>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t="s" s="73">
        <v>99</v>
      </c>
      <c r="AK51" s="10"/>
      <c r="AL51" s="10"/>
      <c r="AM51" s="10"/>
      <c r="AN51" s="10"/>
      <c r="AO51" s="10"/>
      <c r="AP51" s="10"/>
      <c r="AQ51" s="10"/>
      <c r="AR51" s="10"/>
      <c r="AS51" s="10"/>
      <c r="AT51" s="74"/>
      <c r="AU51" s="10"/>
      <c r="AV51" s="10"/>
      <c r="AW51" s="10"/>
      <c r="AX51" s="10"/>
      <c r="AY51" s="10"/>
      <c r="AZ51" s="10"/>
      <c r="BA51" s="10"/>
      <c r="BB51" s="10"/>
      <c r="BC51" s="10"/>
      <c r="BD51" s="10"/>
      <c r="BE51" s="10"/>
      <c r="BF51" s="10"/>
      <c r="BG51" s="10"/>
      <c r="BH51" s="10"/>
      <c r="BI51" s="11"/>
    </row>
    <row r="52" ht="20" customHeight="1">
      <c r="A52" s="8"/>
      <c r="B52" s="11"/>
      <c r="C52" s="10"/>
      <c r="D52" s="10"/>
      <c r="E52" s="10"/>
      <c r="F52" s="55"/>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t="s" s="75">
        <v>100</v>
      </c>
      <c r="AG52" s="10"/>
      <c r="AH52" s="10"/>
      <c r="AI52" s="10"/>
      <c r="AJ52" s="76">
        <f>SUM(AJ40:AL47)*2</f>
        <v>5.895</v>
      </c>
      <c r="AK52" s="10"/>
      <c r="AL52" t="s" s="13">
        <v>77</v>
      </c>
      <c r="AM52" s="10"/>
      <c r="AN52" s="77"/>
      <c r="AO52" s="10"/>
      <c r="AP52" s="10"/>
      <c r="AQ52" s="10"/>
      <c r="AR52" s="10"/>
      <c r="AS52" s="10"/>
      <c r="AT52" s="77"/>
      <c r="AU52" s="10"/>
      <c r="AV52" s="78"/>
      <c r="AW52" s="10"/>
      <c r="AX52" s="77"/>
      <c r="AY52" s="10"/>
      <c r="AZ52" s="10"/>
      <c r="BA52" s="10"/>
      <c r="BB52" s="10"/>
      <c r="BC52" s="10"/>
      <c r="BD52" s="78"/>
      <c r="BE52" s="79"/>
      <c r="BF52" s="10"/>
      <c r="BG52" s="10"/>
      <c r="BH52" s="10"/>
      <c r="BI52" s="11"/>
    </row>
    <row r="53" ht="20" customHeight="1">
      <c r="A53" s="8"/>
      <c r="B53" s="11"/>
      <c r="C53" s="10"/>
      <c r="D53" s="10"/>
      <c r="E53" s="10"/>
      <c r="F53" s="55"/>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t="s" s="14">
        <v>101</v>
      </c>
      <c r="AG53" s="10"/>
      <c r="AH53" s="10"/>
      <c r="AI53" s="10"/>
      <c r="AJ53" s="80">
        <f>(SUM(AM40:AN47)+SUM(AS40:AS47))/AJ52</f>
        <v>55.63803600037696</v>
      </c>
      <c r="AK53" s="10"/>
      <c r="AL53" t="s" s="81">
        <v>102</v>
      </c>
      <c r="AM53" s="10"/>
      <c r="AN53" s="77"/>
      <c r="AO53" s="10"/>
      <c r="AP53" s="10"/>
      <c r="AQ53" s="10"/>
      <c r="AR53" s="10"/>
      <c r="AS53" s="10"/>
      <c r="AT53" s="77"/>
      <c r="AU53" s="10"/>
      <c r="AV53" s="78"/>
      <c r="AW53" s="10"/>
      <c r="AX53" s="77"/>
      <c r="AY53" s="10"/>
      <c r="AZ53" s="10"/>
      <c r="BA53" s="10"/>
      <c r="BB53" s="10"/>
      <c r="BC53" s="10"/>
      <c r="BD53" s="82"/>
      <c r="BE53" s="83"/>
      <c r="BF53" s="10"/>
      <c r="BG53" s="10"/>
      <c r="BH53" s="10"/>
      <c r="BI53" s="11"/>
    </row>
    <row r="54" ht="24" customHeight="1">
      <c r="A54" s="8"/>
      <c r="B54" s="11"/>
      <c r="C54" s="10"/>
      <c r="D54" s="10"/>
      <c r="E54" s="10"/>
      <c r="F54" s="55"/>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48"/>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48"/>
      <c r="BE54" s="48"/>
      <c r="BF54" s="10"/>
      <c r="BG54" s="10"/>
      <c r="BH54" s="10"/>
      <c r="BI54" s="11"/>
    </row>
    <row r="55" ht="22" customHeight="1">
      <c r="A55" s="8"/>
      <c r="B55" s="11"/>
      <c r="C55" s="10"/>
      <c r="D55" s="10"/>
      <c r="E55" s="10"/>
      <c r="F55" s="55"/>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54"/>
      <c r="AG55" s="10"/>
      <c r="AH55" s="10"/>
      <c r="AI55" s="10"/>
      <c r="AJ55" s="53"/>
      <c r="AK55" s="10"/>
      <c r="AL55" s="10"/>
      <c r="AM55" s="10"/>
      <c r="AN55" s="10"/>
      <c r="AO55" s="10"/>
      <c r="AP55" s="10"/>
      <c r="AQ55" s="10"/>
      <c r="AR55" s="10"/>
      <c r="AS55" s="52"/>
      <c r="AT55" s="53"/>
      <c r="AU55" s="10"/>
      <c r="AV55" s="10"/>
      <c r="AW55" s="10"/>
      <c r="AX55" s="10"/>
      <c r="AY55" s="10"/>
      <c r="AZ55" s="10"/>
      <c r="BA55" s="10"/>
      <c r="BB55" s="10"/>
      <c r="BC55" s="10"/>
      <c r="BD55" s="52"/>
      <c r="BE55" s="54"/>
      <c r="BF55" s="10"/>
      <c r="BG55" s="10"/>
      <c r="BH55" s="10"/>
      <c r="BI55" s="11"/>
    </row>
    <row r="56" ht="21" customHeight="1">
      <c r="A56" s="8"/>
      <c r="B56" s="11"/>
      <c r="C56" s="10"/>
      <c r="D56" s="10"/>
      <c r="E56" s="10"/>
      <c r="F56" s="55"/>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58"/>
      <c r="AK56" s="59"/>
      <c r="AL56" s="59"/>
      <c r="AM56" s="60"/>
      <c r="AN56" s="10"/>
      <c r="AO56" s="58"/>
      <c r="AP56" s="59"/>
      <c r="AQ56" s="59"/>
      <c r="AR56" s="59"/>
      <c r="AS56" s="60"/>
      <c r="AT56" s="58"/>
      <c r="AU56" s="59"/>
      <c r="AV56" s="59"/>
      <c r="AW56" s="60"/>
      <c r="AX56" s="10"/>
      <c r="AY56" s="58"/>
      <c r="AZ56" s="59"/>
      <c r="BA56" s="59"/>
      <c r="BB56" s="59"/>
      <c r="BC56" s="59"/>
      <c r="BD56" s="60"/>
      <c r="BE56" s="10"/>
      <c r="BF56" s="10"/>
      <c r="BG56" s="10"/>
      <c r="BH56" s="10"/>
      <c r="BI56" s="11"/>
    </row>
    <row r="57" ht="21" customHeight="1">
      <c r="A57" s="8"/>
      <c r="B57" s="11"/>
      <c r="C57" s="10"/>
      <c r="D57" s="10"/>
      <c r="E57" s="10"/>
      <c r="F57" s="55"/>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61"/>
      <c r="AG57" s="10"/>
      <c r="AH57" s="10"/>
      <c r="AI57" s="10"/>
      <c r="AJ57" s="60"/>
      <c r="AK57" s="60"/>
      <c r="AL57" s="10"/>
      <c r="AM57" s="60"/>
      <c r="AN57" s="10"/>
      <c r="AO57" s="60"/>
      <c r="AP57" s="10"/>
      <c r="AQ57" s="10"/>
      <c r="AR57" s="60"/>
      <c r="AS57" s="60"/>
      <c r="AT57" s="60"/>
      <c r="AU57" s="60"/>
      <c r="AV57" s="10"/>
      <c r="AW57" s="60"/>
      <c r="AX57" s="10"/>
      <c r="AY57" s="60"/>
      <c r="AZ57" s="10"/>
      <c r="BA57" s="10"/>
      <c r="BB57" s="10"/>
      <c r="BC57" s="60"/>
      <c r="BD57" s="60"/>
      <c r="BE57" s="61"/>
      <c r="BF57" s="10"/>
      <c r="BG57" s="10"/>
      <c r="BH57" s="10"/>
      <c r="BI57" s="11"/>
    </row>
    <row r="58" ht="21" customHeight="1">
      <c r="A58" s="8"/>
      <c r="B58" s="11"/>
      <c r="C58" s="10"/>
      <c r="D58" s="10"/>
      <c r="E58" s="10"/>
      <c r="F58" s="55"/>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61"/>
      <c r="AG58" s="10"/>
      <c r="AH58" s="10"/>
      <c r="AI58" s="10"/>
      <c r="AJ58" s="66"/>
      <c r="AK58" s="63"/>
      <c r="AL58" s="10"/>
      <c r="AM58" s="65"/>
      <c r="AN58" s="10"/>
      <c r="AO58" s="66"/>
      <c r="AP58" s="10"/>
      <c r="AQ58" s="10"/>
      <c r="AR58" s="63"/>
      <c r="AS58" s="65"/>
      <c r="AT58" s="66"/>
      <c r="AU58" s="63"/>
      <c r="AV58" s="10"/>
      <c r="AW58" s="65"/>
      <c r="AX58" s="10"/>
      <c r="AY58" s="66"/>
      <c r="AZ58" s="10"/>
      <c r="BA58" s="10"/>
      <c r="BB58" s="10"/>
      <c r="BC58" s="63"/>
      <c r="BD58" s="65"/>
      <c r="BE58" s="61"/>
      <c r="BF58" s="10"/>
      <c r="BG58" s="10"/>
      <c r="BH58" s="10"/>
      <c r="BI58" s="11"/>
    </row>
    <row r="59" ht="21" customHeight="1">
      <c r="A59" s="8"/>
      <c r="B59" s="11"/>
      <c r="C59" s="10"/>
      <c r="D59" s="10"/>
      <c r="E59" s="10"/>
      <c r="F59" s="55"/>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61"/>
      <c r="AG59" s="10"/>
      <c r="AH59" s="10"/>
      <c r="AI59" s="10"/>
      <c r="AJ59" s="66"/>
      <c r="AK59" s="63"/>
      <c r="AL59" s="10"/>
      <c r="AM59" s="63"/>
      <c r="AN59" s="10"/>
      <c r="AO59" s="66"/>
      <c r="AP59" s="10"/>
      <c r="AQ59" s="10"/>
      <c r="AR59" s="63"/>
      <c r="AS59" s="63"/>
      <c r="AT59" s="66"/>
      <c r="AU59" s="63"/>
      <c r="AV59" s="10"/>
      <c r="AW59" s="63"/>
      <c r="AX59" s="10"/>
      <c r="AY59" s="66"/>
      <c r="AZ59" s="10"/>
      <c r="BA59" s="10"/>
      <c r="BB59" s="10"/>
      <c r="BC59" s="63"/>
      <c r="BD59" s="63"/>
      <c r="BE59" s="61"/>
      <c r="BF59" s="10"/>
      <c r="BG59" s="10"/>
      <c r="BH59" s="10"/>
      <c r="BI59" s="11"/>
    </row>
    <row r="60" ht="15" customHeight="1">
      <c r="A60" s="8"/>
      <c r="B60" s="11"/>
      <c r="C60" s="10"/>
      <c r="D60" s="10"/>
      <c r="E60" s="10"/>
      <c r="F60" s="55"/>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1"/>
    </row>
    <row r="61" ht="15" customHeight="1">
      <c r="A61" s="8"/>
      <c r="B61" s="11"/>
      <c r="C61" s="10"/>
      <c r="D61" s="10"/>
      <c r="E61" s="10"/>
      <c r="F61" s="55"/>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1"/>
    </row>
    <row r="62" ht="15" customHeight="1">
      <c r="A62" s="8"/>
      <c r="B62" s="11"/>
      <c r="C62" s="10"/>
      <c r="D62" s="10"/>
      <c r="E62" s="10"/>
      <c r="F62" s="55"/>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1"/>
    </row>
    <row r="63" ht="15" customHeight="1">
      <c r="A63" s="8"/>
      <c r="B63" s="11"/>
      <c r="C63" s="10"/>
      <c r="D63" s="10"/>
      <c r="E63" s="10"/>
      <c r="F63" s="55"/>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1"/>
    </row>
    <row r="64" ht="61" customHeight="1">
      <c r="A64" s="8"/>
      <c r="B64" t="s" s="9">
        <v>7</v>
      </c>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1"/>
    </row>
    <row r="65" ht="15" customHeight="1">
      <c r="A65" s="8"/>
      <c r="B65" s="11"/>
      <c r="C65" s="10"/>
      <c r="D65" s="10"/>
      <c r="E65" s="10"/>
      <c r="F65" s="55"/>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1"/>
    </row>
    <row r="66" ht="15" customHeight="1">
      <c r="A66" s="8"/>
      <c r="B66" s="11"/>
      <c r="C66" s="10"/>
      <c r="D66" s="10"/>
      <c r="E66" s="10"/>
      <c r="F66" s="55"/>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1"/>
    </row>
    <row r="67" ht="15" customHeight="1">
      <c r="A67" s="8"/>
      <c r="B67" s="11"/>
      <c r="C67" s="10"/>
      <c r="D67" s="10"/>
      <c r="E67" s="10"/>
      <c r="F67" s="55"/>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1"/>
    </row>
    <row r="68" ht="30" customHeight="1">
      <c r="A68" s="8"/>
      <c r="B68" t="s" s="84">
        <v>103</v>
      </c>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t="s" s="85">
        <v>62</v>
      </c>
      <c r="AG68" s="10"/>
      <c r="AH68" s="10"/>
      <c r="AI68" t="s" s="86">
        <v>63</v>
      </c>
      <c r="AJ68" s="10"/>
      <c r="AK68" s="10"/>
      <c r="AL68" s="10"/>
      <c r="AM68" s="10"/>
      <c r="AN68" s="10"/>
      <c r="AO68" s="10"/>
      <c r="AP68" s="10"/>
      <c r="AQ68" s="10"/>
      <c r="AR68" s="10"/>
      <c r="AS68" s="10"/>
      <c r="AT68" t="s" s="75">
        <v>104</v>
      </c>
      <c r="AU68" s="10"/>
      <c r="AV68" s="10"/>
      <c r="AW68" s="10"/>
      <c r="AX68" s="10"/>
      <c r="AY68" s="10"/>
      <c r="AZ68" t="s" s="75">
        <v>105</v>
      </c>
      <c r="BA68" s="10"/>
      <c r="BB68" s="10"/>
      <c r="BC68" s="10"/>
      <c r="BD68" s="10"/>
      <c r="BE68" s="10"/>
      <c r="BF68" s="10"/>
      <c r="BG68" s="10"/>
      <c r="BH68" s="10"/>
      <c r="BI68" s="11"/>
    </row>
    <row r="69" ht="19" customHeight="1">
      <c r="A69" s="8"/>
      <c r="B69" s="10"/>
      <c r="C69" s="10"/>
      <c r="D69" s="10"/>
      <c r="E69" s="10"/>
      <c r="F69" s="10"/>
      <c r="G69" s="10"/>
      <c r="H69" s="10"/>
      <c r="I69" s="10"/>
      <c r="J69" s="10"/>
      <c r="K69" s="10"/>
      <c r="L69" s="10"/>
      <c r="M69" s="10"/>
      <c r="N69" s="10"/>
      <c r="O69" s="10"/>
      <c r="P69" s="13"/>
      <c r="Q69" s="10"/>
      <c r="R69" s="10"/>
      <c r="S69" s="10"/>
      <c r="T69" s="10"/>
      <c r="U69" s="10"/>
      <c r="V69" s="10"/>
      <c r="W69" s="10"/>
      <c r="X69" s="10"/>
      <c r="Y69" s="10"/>
      <c r="Z69" s="13"/>
      <c r="AA69" t="s" s="13">
        <v>45</v>
      </c>
      <c r="AB69" s="10"/>
      <c r="AC69" s="10"/>
      <c r="AD69" s="10"/>
      <c r="AE69" s="10"/>
      <c r="AF69" s="87">
        <f>AI27*AI19</f>
        <v>12134.865079365080</v>
      </c>
      <c r="AG69" t="s" s="13">
        <v>46</v>
      </c>
      <c r="AH69" s="88">
        <f>AF69*$F$15</f>
        <v>14561.8380952381</v>
      </c>
      <c r="AI69" s="89">
        <f>AT27*AI19</f>
        <v>21842.757142857143</v>
      </c>
      <c r="AJ69" s="10"/>
      <c r="AK69" t="s" s="16">
        <v>46</v>
      </c>
      <c r="AL69" s="10"/>
      <c r="AM69" s="10"/>
      <c r="AN69" s="10"/>
      <c r="AO69" s="10"/>
      <c r="AP69" s="10"/>
      <c r="AQ69" s="10"/>
      <c r="AR69" s="40">
        <f>AI69*$F$15</f>
        <v>26211.308571428570</v>
      </c>
      <c r="AS69" s="10"/>
      <c r="AT69" s="21">
        <f>AZ19*AI27</f>
        <v>1164.947047619047</v>
      </c>
      <c r="AU69" s="10"/>
      <c r="AV69" s="10"/>
      <c r="AW69" s="10"/>
      <c r="AX69" s="10"/>
      <c r="AY69" s="10"/>
      <c r="AZ69" s="21">
        <f>AZ19*AT27</f>
        <v>2096.904685714286</v>
      </c>
      <c r="BA69" s="10"/>
      <c r="BB69" s="10"/>
      <c r="BC69" s="10"/>
      <c r="BD69" s="10"/>
      <c r="BE69" s="10"/>
      <c r="BF69" s="10"/>
      <c r="BG69" s="10"/>
      <c r="BH69" s="10"/>
      <c r="BI69" s="11"/>
    </row>
    <row r="70" ht="20" customHeight="1">
      <c r="A70" s="8"/>
      <c r="B70" s="10"/>
      <c r="C70" s="10"/>
      <c r="D70" s="10"/>
      <c r="E70" s="10"/>
      <c r="F70" s="10"/>
      <c r="G70" s="10"/>
      <c r="H70" s="10"/>
      <c r="I70" s="10"/>
      <c r="J70" s="10"/>
      <c r="K70" s="10"/>
      <c r="L70" s="10"/>
      <c r="M70" s="10"/>
      <c r="N70" s="10"/>
      <c r="O70" s="10"/>
      <c r="P70" s="13"/>
      <c r="Q70" s="10"/>
      <c r="R70" s="10"/>
      <c r="S70" s="10"/>
      <c r="T70" s="10"/>
      <c r="U70" s="10"/>
      <c r="V70" s="10"/>
      <c r="W70" s="10"/>
      <c r="X70" s="10"/>
      <c r="Y70" s="10"/>
      <c r="Z70" s="13"/>
      <c r="AA70" t="s" s="24">
        <v>50</v>
      </c>
      <c r="AB70" s="10"/>
      <c r="AC70" s="10"/>
      <c r="AD70" s="10"/>
      <c r="AE70" s="10"/>
      <c r="AF70" s="87">
        <f>AI27*AI20</f>
        <v>0</v>
      </c>
      <c r="AG70" t="s" s="13">
        <v>46</v>
      </c>
      <c r="AH70" s="88">
        <f>AF70*$F$15</f>
        <v>0</v>
      </c>
      <c r="AI70" s="89">
        <f>AT27*AI20</f>
        <v>0</v>
      </c>
      <c r="AJ70" s="10"/>
      <c r="AK70" t="s" s="13">
        <v>46</v>
      </c>
      <c r="AL70" s="10"/>
      <c r="AM70" s="10"/>
      <c r="AN70" s="10"/>
      <c r="AO70" s="10"/>
      <c r="AP70" s="10"/>
      <c r="AQ70" s="10"/>
      <c r="AR70" s="40">
        <f>AI70*$F$15</f>
        <v>0</v>
      </c>
      <c r="AS70" s="10"/>
      <c r="AT70" s="21">
        <f>AZ20*AI27</f>
        <v>0</v>
      </c>
      <c r="AU70" s="10"/>
      <c r="AV70" s="10"/>
      <c r="AW70" s="10"/>
      <c r="AX70" s="10"/>
      <c r="AY70" s="10"/>
      <c r="AZ70" s="21">
        <f>AZ20*AT27</f>
        <v>0</v>
      </c>
      <c r="BA70" s="10"/>
      <c r="BB70" s="10"/>
      <c r="BC70" s="10"/>
      <c r="BD70" s="10"/>
      <c r="BE70" s="10"/>
      <c r="BF70" s="10"/>
      <c r="BG70" s="10"/>
      <c r="BH70" s="10"/>
      <c r="BI70" s="11"/>
    </row>
    <row r="71" ht="19" customHeight="1">
      <c r="A71" s="8"/>
      <c r="B71" s="10"/>
      <c r="C71" s="10"/>
      <c r="D71" s="10"/>
      <c r="E71" s="10"/>
      <c r="F71" s="10"/>
      <c r="G71" s="10"/>
      <c r="H71" s="10"/>
      <c r="I71" s="10"/>
      <c r="J71" s="10"/>
      <c r="K71" s="10"/>
      <c r="L71" s="10"/>
      <c r="M71" s="10"/>
      <c r="N71" s="10"/>
      <c r="O71" s="10"/>
      <c r="P71" s="13"/>
      <c r="Q71" s="10"/>
      <c r="R71" s="10"/>
      <c r="S71" s="10"/>
      <c r="T71" s="10"/>
      <c r="U71" s="10"/>
      <c r="V71" s="10"/>
      <c r="W71" s="10"/>
      <c r="X71" s="10"/>
      <c r="Y71" s="10"/>
      <c r="Z71" s="13"/>
      <c r="AA71" t="s" s="13">
        <v>53</v>
      </c>
      <c r="AB71" s="10"/>
      <c r="AC71" s="10"/>
      <c r="AD71" s="10"/>
      <c r="AE71" s="10"/>
      <c r="AF71" s="87">
        <f>AI21*AI29</f>
        <v>45678.883928571435</v>
      </c>
      <c r="AG71" t="s" s="13">
        <v>46</v>
      </c>
      <c r="AH71" s="88">
        <f>AF71*$F$15</f>
        <v>54814.660714285717</v>
      </c>
      <c r="AI71" s="89">
        <f>AT29*AI21</f>
        <v>82221.991071428565</v>
      </c>
      <c r="AJ71" s="10"/>
      <c r="AK71" t="s" s="16">
        <v>46</v>
      </c>
      <c r="AL71" s="10"/>
      <c r="AM71" s="10"/>
      <c r="AN71" s="10"/>
      <c r="AO71" s="10"/>
      <c r="AP71" s="10"/>
      <c r="AQ71" s="10"/>
      <c r="AR71" s="40">
        <f>AI71*$F$15</f>
        <v>98666.389285714278</v>
      </c>
      <c r="AS71" s="10"/>
      <c r="AT71" s="21">
        <f>AZ21*AI29</f>
        <v>4385.172857142858</v>
      </c>
      <c r="AU71" s="10"/>
      <c r="AV71" s="10"/>
      <c r="AW71" s="10"/>
      <c r="AX71" s="10"/>
      <c r="AY71" s="10"/>
      <c r="AZ71" s="21">
        <f>AZ21*AT29</f>
        <v>7893.311142857143</v>
      </c>
      <c r="BA71" s="10"/>
      <c r="BB71" s="10"/>
      <c r="BC71" s="10"/>
      <c r="BD71" s="10"/>
      <c r="BE71" s="10"/>
      <c r="BF71" s="10"/>
      <c r="BG71" s="10"/>
      <c r="BH71" s="10"/>
      <c r="BI71" s="11"/>
    </row>
    <row r="72" ht="19" customHeight="1">
      <c r="A72" s="8"/>
      <c r="B72" s="10"/>
      <c r="C72" s="10"/>
      <c r="D72" s="10"/>
      <c r="E72" s="10"/>
      <c r="F72" s="10"/>
      <c r="G72" s="10"/>
      <c r="H72" s="10"/>
      <c r="I72" s="10"/>
      <c r="J72" s="10"/>
      <c r="K72" s="10"/>
      <c r="L72" s="10"/>
      <c r="M72" s="10"/>
      <c r="N72" s="10"/>
      <c r="O72" s="10"/>
      <c r="P72" s="13"/>
      <c r="Q72" s="10"/>
      <c r="R72" s="10"/>
      <c r="S72" s="10"/>
      <c r="T72" s="10"/>
      <c r="U72" s="10"/>
      <c r="V72" s="10"/>
      <c r="W72" s="10"/>
      <c r="X72" s="10"/>
      <c r="Y72" s="10"/>
      <c r="Z72" s="13"/>
      <c r="AA72" t="s" s="13">
        <v>106</v>
      </c>
      <c r="AB72" s="10"/>
      <c r="AC72" s="10"/>
      <c r="AD72" s="10"/>
      <c r="AE72" s="10"/>
      <c r="AF72" s="87">
        <f>AI22*AI29</f>
        <v>35177.991071428580</v>
      </c>
      <c r="AG72" t="s" s="13">
        <v>46</v>
      </c>
      <c r="AH72" s="88">
        <f>AF72*$F$15</f>
        <v>42213.5892857143</v>
      </c>
      <c r="AI72" s="89">
        <f>AT29*AI22</f>
        <v>63320.383928571435</v>
      </c>
      <c r="AJ72" s="10"/>
      <c r="AK72" t="s" s="16">
        <v>46</v>
      </c>
      <c r="AL72" s="10"/>
      <c r="AM72" s="10"/>
      <c r="AN72" s="10"/>
      <c r="AO72" s="10"/>
      <c r="AP72" s="10"/>
      <c r="AQ72" s="10"/>
      <c r="AR72" s="40">
        <f>AI72*$F$15</f>
        <v>75984.460714285713</v>
      </c>
      <c r="AS72" s="10"/>
      <c r="AT72" s="21">
        <f>AZ22*AI29</f>
        <v>3377.087142857143</v>
      </c>
      <c r="AU72" s="10"/>
      <c r="AV72" s="10"/>
      <c r="AW72" s="10"/>
      <c r="AX72" s="10"/>
      <c r="AY72" s="10"/>
      <c r="AZ72" s="21">
        <f>AZ22*AT29</f>
        <v>6078.756857142857</v>
      </c>
      <c r="BA72" s="10"/>
      <c r="BB72" s="10"/>
      <c r="BC72" s="10"/>
      <c r="BD72" s="10"/>
      <c r="BE72" s="10"/>
      <c r="BF72" s="10"/>
      <c r="BG72" s="10"/>
      <c r="BH72" s="10"/>
      <c r="BI72" s="11"/>
    </row>
    <row r="73" ht="19" customHeight="1">
      <c r="A73" s="8"/>
      <c r="B73" s="10"/>
      <c r="C73" s="10"/>
      <c r="D73" s="10"/>
      <c r="E73" s="10"/>
      <c r="F73" s="10"/>
      <c r="G73" s="10"/>
      <c r="H73" s="10"/>
      <c r="I73" s="10"/>
      <c r="J73" s="10"/>
      <c r="K73" s="10"/>
      <c r="L73" s="10"/>
      <c r="M73" s="10"/>
      <c r="N73" s="10"/>
      <c r="O73" s="10"/>
      <c r="P73" s="13"/>
      <c r="Q73" s="10"/>
      <c r="R73" s="10"/>
      <c r="S73" s="10"/>
      <c r="T73" s="10"/>
      <c r="U73" s="10"/>
      <c r="V73" s="10"/>
      <c r="W73" s="10"/>
      <c r="X73" s="10"/>
      <c r="Y73" s="10"/>
      <c r="Z73" s="13"/>
      <c r="AA73" t="s" s="13">
        <v>57</v>
      </c>
      <c r="AB73" s="10"/>
      <c r="AC73" s="10"/>
      <c r="AD73" s="10"/>
      <c r="AE73" s="10"/>
      <c r="AF73" s="87">
        <f>AI23*AI29</f>
        <v>43578.705357142855</v>
      </c>
      <c r="AG73" t="s" s="13">
        <v>46</v>
      </c>
      <c r="AH73" s="88">
        <f>AF73*$F$15</f>
        <v>52294.446428571428</v>
      </c>
      <c r="AI73" s="89">
        <f>AT29*AI23</f>
        <v>78441.669642857130</v>
      </c>
      <c r="AJ73" s="10"/>
      <c r="AK73" t="s" s="16">
        <v>46</v>
      </c>
      <c r="AL73" s="10"/>
      <c r="AM73" s="10"/>
      <c r="AN73" s="10"/>
      <c r="AO73" s="10"/>
      <c r="AP73" s="10"/>
      <c r="AQ73" s="10"/>
      <c r="AR73" s="40">
        <f>AI73*$F$15</f>
        <v>94130.003571428548</v>
      </c>
      <c r="AS73" s="10"/>
      <c r="AT73" s="21">
        <f>AZ23*AI29</f>
        <v>4183.555714285715</v>
      </c>
      <c r="AU73" s="10"/>
      <c r="AV73" s="10"/>
      <c r="AW73" s="10"/>
      <c r="AX73" s="10"/>
      <c r="AY73" s="10"/>
      <c r="AZ73" s="21">
        <f>AZ23*AT29</f>
        <v>7530.400285714286</v>
      </c>
      <c r="BA73" s="10"/>
      <c r="BB73" s="10"/>
      <c r="BC73" s="10"/>
      <c r="BD73" s="10"/>
      <c r="BE73" s="10"/>
      <c r="BF73" s="10"/>
      <c r="BG73" s="10"/>
      <c r="BH73" s="10"/>
      <c r="BI73" s="11"/>
    </row>
    <row r="74" ht="19" customHeight="1">
      <c r="A74" s="8"/>
      <c r="B74" s="10"/>
      <c r="C74" s="10"/>
      <c r="D74" s="10"/>
      <c r="E74" s="10"/>
      <c r="F74" s="10"/>
      <c r="G74" s="10"/>
      <c r="H74" s="10"/>
      <c r="I74" s="10"/>
      <c r="J74" s="10"/>
      <c r="K74" s="10"/>
      <c r="L74" s="10"/>
      <c r="M74" s="10"/>
      <c r="N74" s="10"/>
      <c r="O74" s="10"/>
      <c r="P74" s="13"/>
      <c r="Q74" s="10"/>
      <c r="R74" s="10"/>
      <c r="S74" s="10"/>
      <c r="T74" s="10"/>
      <c r="U74" s="10"/>
      <c r="V74" s="10"/>
      <c r="W74" s="10"/>
      <c r="X74" s="10"/>
      <c r="Y74" s="10"/>
      <c r="Z74" s="13"/>
      <c r="AA74" t="s" s="13">
        <v>55</v>
      </c>
      <c r="AB74" s="10"/>
      <c r="AC74" s="10"/>
      <c r="AD74" s="10"/>
      <c r="AE74" s="10"/>
      <c r="AF74" s="87">
        <f>AI24*AI29</f>
        <v>55129.687500000007</v>
      </c>
      <c r="AG74" t="s" s="13">
        <v>46</v>
      </c>
      <c r="AH74" s="40">
        <f>AF74*$F$15</f>
        <v>66155.625</v>
      </c>
      <c r="AI74" s="89">
        <f>AT29*AI24</f>
        <v>99233.4375</v>
      </c>
      <c r="AJ74" s="10"/>
      <c r="AK74" t="s" s="16">
        <v>46</v>
      </c>
      <c r="AL74" s="10"/>
      <c r="AM74" s="10"/>
      <c r="AN74" s="10"/>
      <c r="AO74" s="10"/>
      <c r="AP74" s="10"/>
      <c r="AQ74" s="10"/>
      <c r="AR74" s="40">
        <f>AI74*$F$15</f>
        <v>119080.125</v>
      </c>
      <c r="AS74" s="10"/>
      <c r="AT74" s="21">
        <f>AZ24*AI29</f>
        <v>5292.450000000001</v>
      </c>
      <c r="AU74" s="10"/>
      <c r="AV74" s="10"/>
      <c r="AW74" s="10"/>
      <c r="AX74" s="10"/>
      <c r="AY74" s="10"/>
      <c r="AZ74" s="21">
        <f>AZ24*AT29</f>
        <v>9526.410000000002</v>
      </c>
      <c r="BA74" s="10"/>
      <c r="BB74" s="10"/>
      <c r="BC74" s="10"/>
      <c r="BD74" s="10"/>
      <c r="BE74" s="10"/>
      <c r="BF74" s="10"/>
      <c r="BG74" s="10"/>
      <c r="BH74" s="10"/>
      <c r="BI74" s="11"/>
    </row>
    <row r="75" ht="19" customHeight="1">
      <c r="A75" s="8"/>
      <c r="B75" s="10"/>
      <c r="C75" s="10"/>
      <c r="D75" s="10"/>
      <c r="E75" s="10"/>
      <c r="F75" s="10"/>
      <c r="G75" s="10"/>
      <c r="H75" s="10"/>
      <c r="I75" s="10"/>
      <c r="J75" s="10"/>
      <c r="K75" s="10"/>
      <c r="L75" s="10"/>
      <c r="M75" s="10"/>
      <c r="N75" s="10"/>
      <c r="O75" s="10"/>
      <c r="P75" s="13"/>
      <c r="Q75" s="10"/>
      <c r="R75" s="10"/>
      <c r="S75" s="10"/>
      <c r="T75" s="10"/>
      <c r="U75" s="10"/>
      <c r="V75" s="10"/>
      <c r="W75" s="10"/>
      <c r="X75" s="10"/>
      <c r="Y75" s="10"/>
      <c r="Z75" s="13"/>
      <c r="AA75" s="13"/>
      <c r="AB75" s="10"/>
      <c r="AC75" s="10"/>
      <c r="AD75" s="13"/>
      <c r="AE75" s="10"/>
      <c r="AF75" s="87"/>
      <c r="AG75" s="87"/>
      <c r="AH75" s="10"/>
      <c r="AI75" s="89"/>
      <c r="AJ75" s="10"/>
      <c r="AK75" s="9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1"/>
    </row>
    <row r="76" ht="19" customHeight="1">
      <c r="A76" s="8"/>
      <c r="B76" s="10"/>
      <c r="C76" s="10"/>
      <c r="D76" s="10"/>
      <c r="E76" s="10"/>
      <c r="F76" s="10"/>
      <c r="G76" s="10"/>
      <c r="H76" s="10"/>
      <c r="I76" s="10"/>
      <c r="J76" s="10"/>
      <c r="K76" s="10"/>
      <c r="L76" s="10"/>
      <c r="M76" s="10"/>
      <c r="N76" s="10"/>
      <c r="O76" s="10"/>
      <c r="P76" s="13"/>
      <c r="Q76" s="10"/>
      <c r="R76" s="10"/>
      <c r="S76" s="10"/>
      <c r="T76" s="10"/>
      <c r="U76" s="10"/>
      <c r="V76" s="10"/>
      <c r="W76" s="10"/>
      <c r="X76" s="10"/>
      <c r="Y76" s="10"/>
      <c r="Z76" s="13"/>
      <c r="AA76" s="13"/>
      <c r="AB76" s="10"/>
      <c r="AC76" s="10"/>
      <c r="AD76" s="13"/>
      <c r="AE76" s="10"/>
      <c r="AF76" s="87"/>
      <c r="AG76" s="87"/>
      <c r="AH76" s="10"/>
      <c r="AI76" s="89"/>
      <c r="AJ76" s="10"/>
      <c r="AK76" s="9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1"/>
    </row>
    <row r="77" ht="30" customHeight="1">
      <c r="A77" s="8"/>
      <c r="B77" t="s" s="84">
        <v>107</v>
      </c>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t="s" s="85">
        <v>62</v>
      </c>
      <c r="AG77" s="10"/>
      <c r="AH77" s="10"/>
      <c r="AI77" t="s" s="86">
        <v>63</v>
      </c>
      <c r="AJ77" s="10"/>
      <c r="AK77" s="10"/>
      <c r="AL77" s="10"/>
      <c r="AM77" s="10"/>
      <c r="AN77" s="10"/>
      <c r="AO77" s="10"/>
      <c r="AP77" s="10"/>
      <c r="AQ77" s="10"/>
      <c r="AR77" s="10"/>
      <c r="AS77" s="10"/>
      <c r="AT77" t="s" s="91">
        <v>108</v>
      </c>
      <c r="AU77" s="10"/>
      <c r="AV77" s="10"/>
      <c r="AW77" s="10"/>
      <c r="AX77" s="10"/>
      <c r="AY77" s="10"/>
      <c r="AZ77" s="10"/>
      <c r="BA77" s="10"/>
      <c r="BB77" s="10"/>
      <c r="BC77" s="10"/>
      <c r="BD77" s="10"/>
      <c r="BE77" s="10"/>
      <c r="BF77" s="10"/>
      <c r="BG77" s="10"/>
      <c r="BH77" s="10"/>
      <c r="BI77" s="11"/>
    </row>
    <row r="78" ht="20" customHeight="1">
      <c r="A78" s="8"/>
      <c r="B78" s="10"/>
      <c r="C78" s="10"/>
      <c r="D78" s="10"/>
      <c r="E78" s="10"/>
      <c r="F78" s="10"/>
      <c r="G78" s="10"/>
      <c r="H78" s="10"/>
      <c r="I78" s="10"/>
      <c r="J78" s="10"/>
      <c r="K78" s="10"/>
      <c r="L78" s="10"/>
      <c r="M78" s="10"/>
      <c r="N78" s="10"/>
      <c r="O78" s="10"/>
      <c r="P78" s="13"/>
      <c r="Q78" s="10"/>
      <c r="R78" s="10"/>
      <c r="S78" s="10"/>
      <c r="T78" s="10"/>
      <c r="U78" s="10"/>
      <c r="V78" s="10"/>
      <c r="W78" s="10"/>
      <c r="X78" s="10"/>
      <c r="Y78" s="10"/>
      <c r="Z78" s="13"/>
      <c r="AA78" t="s" s="14">
        <v>109</v>
      </c>
      <c r="AB78" s="10"/>
      <c r="AC78" s="10"/>
      <c r="AD78" s="10"/>
      <c r="AE78" s="10"/>
      <c r="AF78" s="87"/>
      <c r="AG78" s="87"/>
      <c r="AH78" s="10"/>
      <c r="AI78" s="89"/>
      <c r="AJ78" s="10"/>
      <c r="AK78" s="90"/>
      <c r="AL78" s="10"/>
      <c r="AM78" s="10"/>
      <c r="AN78" s="10"/>
      <c r="AO78" s="10"/>
      <c r="AP78" s="10"/>
      <c r="AQ78" s="10"/>
      <c r="AR78" s="10"/>
      <c r="AS78" s="10"/>
      <c r="AT78" s="87">
        <f>$AI$27*$AP$19</f>
        <v>412109.224507552</v>
      </c>
      <c r="AU78" s="10"/>
      <c r="AV78" s="10"/>
      <c r="AW78" s="10"/>
      <c r="AX78" s="10"/>
      <c r="AY78" s="10"/>
      <c r="AZ78" t="s" s="13">
        <v>110</v>
      </c>
      <c r="BA78" s="10"/>
      <c r="BB78" s="10"/>
      <c r="BC78" s="10"/>
      <c r="BD78" s="10"/>
      <c r="BE78" s="21">
        <f>AT78*F16</f>
        <v>32968.737960604165</v>
      </c>
      <c r="BF78" s="10"/>
      <c r="BG78" s="10"/>
      <c r="BH78" t="s" s="75">
        <v>69</v>
      </c>
      <c r="BI78" s="11"/>
    </row>
    <row r="79" ht="19" customHeight="1">
      <c r="A79" s="8"/>
      <c r="B79" s="10"/>
      <c r="C79" s="10"/>
      <c r="D79" s="10"/>
      <c r="E79" s="10"/>
      <c r="F79" s="10"/>
      <c r="G79" s="10"/>
      <c r="H79" s="10"/>
      <c r="I79" s="10"/>
      <c r="J79" s="10"/>
      <c r="K79" s="10"/>
      <c r="L79" s="10"/>
      <c r="M79" s="10"/>
      <c r="N79" s="10"/>
      <c r="O79" s="10"/>
      <c r="P79" s="13"/>
      <c r="Q79" s="10"/>
      <c r="R79" s="10"/>
      <c r="S79" s="10"/>
      <c r="T79" s="10"/>
      <c r="U79" s="10"/>
      <c r="V79" s="10"/>
      <c r="W79" s="10"/>
      <c r="X79" s="10"/>
      <c r="Y79" s="10"/>
      <c r="Z79" s="13"/>
      <c r="AA79" t="s" s="13">
        <v>53</v>
      </c>
      <c r="AB79" s="10"/>
      <c r="AC79" s="10"/>
      <c r="AD79" s="10"/>
      <c r="AE79" s="10"/>
      <c r="AF79" s="87">
        <f>AF71-AF69</f>
        <v>33544.018849206353</v>
      </c>
      <c r="AG79" t="s" s="13">
        <v>46</v>
      </c>
      <c r="AH79" s="10"/>
      <c r="AI79" s="89">
        <f>AI71-AI69</f>
        <v>60379.233928571426</v>
      </c>
      <c r="AJ79" s="10"/>
      <c r="AK79" t="s" s="16">
        <v>46</v>
      </c>
      <c r="AL79" s="10"/>
      <c r="AM79" s="10"/>
      <c r="AN79" s="10"/>
      <c r="AO79" s="10"/>
      <c r="AP79" s="10"/>
      <c r="AQ79" s="10"/>
      <c r="AR79" s="10"/>
      <c r="AS79" s="10"/>
      <c r="AT79" s="87">
        <f>$AI$27*$AP$20</f>
        <v>136889.42772104</v>
      </c>
      <c r="AU79" s="10"/>
      <c r="AV79" s="10"/>
      <c r="AW79" s="10"/>
      <c r="AX79" s="10"/>
      <c r="AY79" s="10"/>
      <c r="AZ79" t="s" s="13">
        <v>110</v>
      </c>
      <c r="BA79" s="10"/>
      <c r="BB79" s="10"/>
      <c r="BC79" s="10"/>
      <c r="BD79" s="10"/>
      <c r="BE79" s="21">
        <f>AT79*F16</f>
        <v>10951.1542176832</v>
      </c>
      <c r="BF79" s="10"/>
      <c r="BG79" s="10"/>
      <c r="BH79" t="s" s="75">
        <v>72</v>
      </c>
      <c r="BI79" s="11"/>
    </row>
    <row r="80" ht="19" customHeight="1">
      <c r="A80" s="8"/>
      <c r="B80" s="10"/>
      <c r="C80" s="10"/>
      <c r="D80" s="10"/>
      <c r="E80" s="10"/>
      <c r="F80" s="10"/>
      <c r="G80" s="10"/>
      <c r="H80" s="10"/>
      <c r="I80" s="10"/>
      <c r="J80" s="10"/>
      <c r="K80" s="10"/>
      <c r="L80" s="10"/>
      <c r="M80" s="10"/>
      <c r="N80" s="10"/>
      <c r="O80" s="10"/>
      <c r="P80" s="13"/>
      <c r="Q80" s="10"/>
      <c r="R80" s="10"/>
      <c r="S80" s="10"/>
      <c r="T80" s="10"/>
      <c r="U80" s="10"/>
      <c r="V80" s="10"/>
      <c r="W80" s="10"/>
      <c r="X80" s="10"/>
      <c r="Y80" s="10"/>
      <c r="Z80" s="13"/>
      <c r="AA80" t="s" s="13">
        <v>106</v>
      </c>
      <c r="AB80" s="10"/>
      <c r="AC80" s="10"/>
      <c r="AD80" s="10"/>
      <c r="AE80" s="10"/>
      <c r="AF80" s="87">
        <f>AF72-AF69</f>
        <v>23043.1259920635</v>
      </c>
      <c r="AG80" t="s" s="13">
        <v>46</v>
      </c>
      <c r="AH80" s="10"/>
      <c r="AI80" s="89">
        <f>AI72-AI69</f>
        <v>41477.6267857143</v>
      </c>
      <c r="AJ80" s="10"/>
      <c r="AK80" t="s" s="16">
        <v>46</v>
      </c>
      <c r="AL80" s="10"/>
      <c r="AM80" s="10"/>
      <c r="AN80" s="10"/>
      <c r="AO80" s="10"/>
      <c r="AP80" s="10"/>
      <c r="AQ80" s="10"/>
      <c r="AR80" s="10"/>
      <c r="AS80" s="10"/>
      <c r="AT80" t="s" s="50">
        <v>111</v>
      </c>
      <c r="AU80" s="10"/>
      <c r="AV80" s="10"/>
      <c r="AW80" s="10"/>
      <c r="AX80" s="10"/>
      <c r="AY80" s="10"/>
      <c r="AZ80" s="10"/>
      <c r="BA80" s="10"/>
      <c r="BB80" s="10"/>
      <c r="BC80" s="10"/>
      <c r="BD80" s="10"/>
      <c r="BE80" s="10"/>
      <c r="BF80" s="10"/>
      <c r="BG80" s="10"/>
      <c r="BH80" s="10"/>
      <c r="BI80" s="11"/>
    </row>
    <row r="81" ht="19" customHeight="1">
      <c r="A81" s="8"/>
      <c r="B81" s="10"/>
      <c r="C81" s="10"/>
      <c r="D81" s="10"/>
      <c r="E81" s="10"/>
      <c r="F81" s="10"/>
      <c r="G81" s="10"/>
      <c r="H81" s="10"/>
      <c r="I81" s="10"/>
      <c r="J81" s="10"/>
      <c r="K81" s="10"/>
      <c r="L81" s="10"/>
      <c r="M81" s="10"/>
      <c r="N81" s="10"/>
      <c r="O81" s="10"/>
      <c r="P81" s="13"/>
      <c r="Q81" s="10"/>
      <c r="R81" s="10"/>
      <c r="S81" s="10"/>
      <c r="T81" s="10"/>
      <c r="U81" s="10"/>
      <c r="V81" s="10"/>
      <c r="W81" s="10"/>
      <c r="X81" s="10"/>
      <c r="Y81" s="10"/>
      <c r="Z81" s="13"/>
      <c r="AA81" t="s" s="13">
        <v>57</v>
      </c>
      <c r="AB81" s="10"/>
      <c r="AC81" s="10"/>
      <c r="AD81" s="10"/>
      <c r="AE81" s="10"/>
      <c r="AF81" s="87">
        <f>AF73-AF69</f>
        <v>31443.840277777774</v>
      </c>
      <c r="AG81" t="s" s="13">
        <v>46</v>
      </c>
      <c r="AH81" s="10"/>
      <c r="AI81" s="89">
        <f>AI73-AI69</f>
        <v>56598.912499999991</v>
      </c>
      <c r="AJ81" s="10"/>
      <c r="AK81" t="s" s="13">
        <v>46</v>
      </c>
      <c r="AL81" s="10"/>
      <c r="AM81" s="10"/>
      <c r="AN81" s="10"/>
      <c r="AO81" s="10"/>
      <c r="AP81" s="10"/>
      <c r="AQ81" s="10"/>
      <c r="AR81" s="10"/>
      <c r="AS81" s="10"/>
      <c r="AT81" s="10"/>
      <c r="AU81" s="10"/>
      <c r="AV81" s="10"/>
      <c r="AW81" s="10"/>
      <c r="AX81" s="10"/>
      <c r="AY81" s="10"/>
      <c r="AZ81" s="40">
        <f>AH69-BE78</f>
        <v>-18406.899865366067</v>
      </c>
      <c r="BA81" s="10"/>
      <c r="BB81" s="10"/>
      <c r="BC81" s="10"/>
      <c r="BD81" s="10"/>
      <c r="BE81" s="10"/>
      <c r="BF81" s="10"/>
      <c r="BG81" s="10"/>
      <c r="BH81" t="s" s="75">
        <v>69</v>
      </c>
      <c r="BI81" s="11"/>
    </row>
    <row r="82" ht="19" customHeight="1">
      <c r="A82" s="8"/>
      <c r="B82" s="10"/>
      <c r="C82" s="10"/>
      <c r="D82" s="10"/>
      <c r="E82" s="10"/>
      <c r="F82" s="10"/>
      <c r="G82" s="10"/>
      <c r="H82" s="10"/>
      <c r="I82" s="10"/>
      <c r="J82" s="10"/>
      <c r="K82" s="10"/>
      <c r="L82" s="10"/>
      <c r="M82" s="10"/>
      <c r="N82" s="10"/>
      <c r="O82" s="10"/>
      <c r="P82" s="13"/>
      <c r="Q82" s="10"/>
      <c r="R82" s="10"/>
      <c r="S82" s="10"/>
      <c r="T82" s="10"/>
      <c r="U82" s="10"/>
      <c r="V82" s="10"/>
      <c r="W82" s="10"/>
      <c r="X82" s="10"/>
      <c r="Y82" s="10"/>
      <c r="Z82" s="13"/>
      <c r="AA82" t="s" s="13">
        <v>55</v>
      </c>
      <c r="AB82" s="10"/>
      <c r="AC82" s="10"/>
      <c r="AD82" s="10"/>
      <c r="AE82" s="10"/>
      <c r="AF82" s="87">
        <f>AF74-AF69</f>
        <v>42994.822420634926</v>
      </c>
      <c r="AG82" t="s" s="13">
        <v>46</v>
      </c>
      <c r="AH82" s="10"/>
      <c r="AI82" s="89">
        <f>AI74-AI69</f>
        <v>77390.680357142861</v>
      </c>
      <c r="AJ82" s="10"/>
      <c r="AK82" t="s" s="13">
        <v>46</v>
      </c>
      <c r="AL82" s="10"/>
      <c r="AM82" s="10"/>
      <c r="AN82" s="10"/>
      <c r="AO82" s="10"/>
      <c r="AP82" s="10"/>
      <c r="AQ82" s="10"/>
      <c r="AR82" s="10"/>
      <c r="AS82" s="10"/>
      <c r="AT82" s="10"/>
      <c r="AU82" s="10"/>
      <c r="AV82" s="10"/>
      <c r="AW82" s="10"/>
      <c r="AX82" s="10"/>
      <c r="AY82" s="10"/>
      <c r="AZ82" s="40">
        <f>AH70-BE79</f>
        <v>-10951.1542176832</v>
      </c>
      <c r="BA82" s="10"/>
      <c r="BB82" s="10"/>
      <c r="BC82" s="10"/>
      <c r="BD82" s="10"/>
      <c r="BE82" s="10"/>
      <c r="BF82" s="10"/>
      <c r="BG82" s="10"/>
      <c r="BH82" t="s" s="75">
        <v>72</v>
      </c>
      <c r="BI82" s="11"/>
    </row>
    <row r="83" ht="20" customHeight="1">
      <c r="A83" s="8"/>
      <c r="B83" s="10"/>
      <c r="C83" s="10"/>
      <c r="D83" s="10"/>
      <c r="E83" s="10"/>
      <c r="F83" s="10"/>
      <c r="G83" s="10"/>
      <c r="H83" s="10"/>
      <c r="I83" s="10"/>
      <c r="J83" s="10"/>
      <c r="K83" s="10"/>
      <c r="L83" s="10"/>
      <c r="M83" s="10"/>
      <c r="N83" s="10"/>
      <c r="O83" s="10"/>
      <c r="P83" s="13"/>
      <c r="Q83" s="10"/>
      <c r="R83" s="10"/>
      <c r="S83" s="10"/>
      <c r="T83" s="10"/>
      <c r="U83" s="10"/>
      <c r="V83" s="10"/>
      <c r="W83" s="10"/>
      <c r="X83" s="10"/>
      <c r="Y83" s="10"/>
      <c r="Z83" s="13"/>
      <c r="AA83" t="s" s="14">
        <v>112</v>
      </c>
      <c r="AB83" s="10"/>
      <c r="AC83" s="10"/>
      <c r="AD83" s="10"/>
      <c r="AE83" s="10"/>
      <c r="AF83" s="87"/>
      <c r="AG83" s="87"/>
      <c r="AH83" s="10"/>
      <c r="AI83" s="89"/>
      <c r="AJ83" s="10"/>
      <c r="AK83" s="87"/>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1"/>
    </row>
    <row r="84" ht="19" customHeight="1">
      <c r="A84" s="8"/>
      <c r="B84" s="10"/>
      <c r="C84" s="10"/>
      <c r="D84" s="10"/>
      <c r="E84" s="10"/>
      <c r="F84" s="10"/>
      <c r="G84" s="10"/>
      <c r="H84" s="10"/>
      <c r="I84" s="10"/>
      <c r="J84" s="10"/>
      <c r="K84" s="10"/>
      <c r="L84" s="10"/>
      <c r="M84" s="10"/>
      <c r="N84" s="10"/>
      <c r="O84" s="10"/>
      <c r="P84" s="13"/>
      <c r="Q84" s="10"/>
      <c r="R84" s="10"/>
      <c r="S84" s="10"/>
      <c r="T84" s="10"/>
      <c r="U84" s="10"/>
      <c r="V84" s="10"/>
      <c r="W84" s="10"/>
      <c r="X84" s="10"/>
      <c r="Y84" s="10"/>
      <c r="Z84" s="13"/>
      <c r="AA84" t="s" s="13">
        <v>53</v>
      </c>
      <c r="AB84" s="10"/>
      <c r="AC84" s="10"/>
      <c r="AD84" s="10"/>
      <c r="AE84" s="10"/>
      <c r="AF84" s="87">
        <f>AF71-AF70</f>
        <v>45678.883928571435</v>
      </c>
      <c r="AG84" t="s" s="13">
        <v>46</v>
      </c>
      <c r="AH84" s="10"/>
      <c r="AI84" s="89">
        <f>AI71-AI70</f>
        <v>82221.991071428565</v>
      </c>
      <c r="AJ84" s="10"/>
      <c r="AK84" t="s" s="13">
        <v>46</v>
      </c>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1"/>
    </row>
    <row r="85" ht="19" customHeight="1">
      <c r="A85" s="8"/>
      <c r="B85" s="10"/>
      <c r="C85" s="10"/>
      <c r="D85" s="10"/>
      <c r="E85" s="10"/>
      <c r="F85" s="10"/>
      <c r="G85" s="10"/>
      <c r="H85" s="10"/>
      <c r="I85" s="10"/>
      <c r="J85" s="10"/>
      <c r="K85" s="10"/>
      <c r="L85" s="10"/>
      <c r="M85" s="10"/>
      <c r="N85" s="10"/>
      <c r="O85" s="10"/>
      <c r="P85" s="13"/>
      <c r="Q85" s="10"/>
      <c r="R85" s="10"/>
      <c r="S85" s="10"/>
      <c r="T85" s="10"/>
      <c r="U85" s="10"/>
      <c r="V85" s="10"/>
      <c r="W85" s="10"/>
      <c r="X85" s="10"/>
      <c r="Y85" s="10"/>
      <c r="Z85" s="13"/>
      <c r="AA85" t="s" s="13">
        <v>106</v>
      </c>
      <c r="AB85" s="10"/>
      <c r="AC85" s="10"/>
      <c r="AD85" s="10"/>
      <c r="AE85" s="10"/>
      <c r="AF85" s="87">
        <f>AF72-AF70</f>
        <v>35177.991071428580</v>
      </c>
      <c r="AG85" t="s" s="13">
        <v>46</v>
      </c>
      <c r="AH85" s="10"/>
      <c r="AI85" s="89">
        <f>AI72-AI70</f>
        <v>63320.383928571435</v>
      </c>
      <c r="AJ85" s="10"/>
      <c r="AK85" t="s" s="13">
        <v>46</v>
      </c>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1"/>
    </row>
    <row r="86" ht="19" customHeight="1">
      <c r="A86" s="8"/>
      <c r="B86" s="10"/>
      <c r="C86" s="10"/>
      <c r="D86" s="10"/>
      <c r="E86" s="10"/>
      <c r="F86" s="10"/>
      <c r="G86" s="10"/>
      <c r="H86" s="10"/>
      <c r="I86" s="10"/>
      <c r="J86" s="10"/>
      <c r="K86" s="10"/>
      <c r="L86" s="10"/>
      <c r="M86" s="10"/>
      <c r="N86" s="10"/>
      <c r="O86" s="10"/>
      <c r="P86" s="13"/>
      <c r="Q86" s="10"/>
      <c r="R86" s="10"/>
      <c r="S86" s="10"/>
      <c r="T86" s="10"/>
      <c r="U86" s="10"/>
      <c r="V86" s="10"/>
      <c r="W86" s="10"/>
      <c r="X86" s="10"/>
      <c r="Y86" s="10"/>
      <c r="Z86" s="13"/>
      <c r="AA86" t="s" s="13">
        <v>57</v>
      </c>
      <c r="AB86" s="10"/>
      <c r="AC86" s="10"/>
      <c r="AD86" s="10"/>
      <c r="AE86" s="10"/>
      <c r="AF86" s="87">
        <f>AF73-AF70</f>
        <v>43578.705357142855</v>
      </c>
      <c r="AG86" t="s" s="13">
        <v>46</v>
      </c>
      <c r="AH86" s="10"/>
      <c r="AI86" s="89">
        <f>AI73-AI70</f>
        <v>78441.669642857130</v>
      </c>
      <c r="AJ86" s="10"/>
      <c r="AK86" t="s" s="13">
        <v>46</v>
      </c>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1"/>
    </row>
    <row r="87" ht="19" customHeight="1">
      <c r="A87" s="8"/>
      <c r="B87" s="10"/>
      <c r="C87" s="10"/>
      <c r="D87" s="10"/>
      <c r="E87" s="10"/>
      <c r="F87" s="10"/>
      <c r="G87" s="10"/>
      <c r="H87" s="10"/>
      <c r="I87" s="10"/>
      <c r="J87" s="10"/>
      <c r="K87" s="10"/>
      <c r="L87" s="10"/>
      <c r="M87" s="10"/>
      <c r="N87" s="10"/>
      <c r="O87" s="10"/>
      <c r="P87" s="13"/>
      <c r="Q87" s="10"/>
      <c r="R87" s="10"/>
      <c r="S87" s="10"/>
      <c r="T87" s="10"/>
      <c r="U87" s="10"/>
      <c r="V87" s="10"/>
      <c r="W87" s="10"/>
      <c r="X87" s="10"/>
      <c r="Y87" s="10"/>
      <c r="Z87" s="13"/>
      <c r="AA87" t="s" s="13">
        <v>55</v>
      </c>
      <c r="AB87" s="10"/>
      <c r="AC87" s="10"/>
      <c r="AD87" s="10"/>
      <c r="AE87" s="10"/>
      <c r="AF87" s="87">
        <f>AF74-AF70</f>
        <v>55129.687500000007</v>
      </c>
      <c r="AG87" t="s" s="13">
        <v>46</v>
      </c>
      <c r="AH87" s="10"/>
      <c r="AI87" s="89">
        <f>AI74-AI70</f>
        <v>99233.4375</v>
      </c>
      <c r="AJ87" s="10"/>
      <c r="AK87" t="s" s="13">
        <v>46</v>
      </c>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1"/>
    </row>
    <row r="88" ht="15" customHeight="1">
      <c r="A88" s="8"/>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1"/>
    </row>
    <row r="89" ht="15" customHeight="1">
      <c r="A89" s="8"/>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1"/>
    </row>
    <row r="90" ht="15" customHeight="1">
      <c r="A90" s="8"/>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1"/>
    </row>
    <row r="91" ht="44" customHeight="1">
      <c r="A91" s="8"/>
      <c r="B91" t="s" s="92">
        <v>113</v>
      </c>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1"/>
    </row>
    <row r="92" ht="15" customHeight="1">
      <c r="A92" s="8"/>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1"/>
    </row>
    <row r="93" ht="32" customHeight="1">
      <c r="A93" s="8"/>
      <c r="B93" t="s" s="93">
        <v>114</v>
      </c>
      <c r="C93" s="10"/>
      <c r="D93" s="10"/>
      <c r="E93" s="10"/>
      <c r="F93" s="10"/>
      <c r="G93" s="10"/>
      <c r="H93" s="10"/>
      <c r="I93" s="10"/>
      <c r="J93" s="10"/>
      <c r="K93" s="10"/>
      <c r="L93" s="10"/>
      <c r="M93" s="10"/>
      <c r="N93" s="10"/>
      <c r="O93" s="10"/>
      <c r="P93" s="10"/>
      <c r="Q93" s="10"/>
      <c r="R93" s="10"/>
      <c r="S93" s="10"/>
      <c r="T93" s="10"/>
      <c r="U93" s="10"/>
      <c r="V93" s="10"/>
      <c r="W93" s="10"/>
      <c r="X93" s="10"/>
      <c r="Y93" s="10"/>
      <c r="Z93" s="93"/>
      <c r="AA93" s="10"/>
      <c r="AB93" s="10"/>
      <c r="AC93" s="10"/>
      <c r="AD93" s="10"/>
      <c r="AE93" s="10"/>
      <c r="AF93" t="s" s="93">
        <v>115</v>
      </c>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1"/>
    </row>
    <row r="94" ht="19" customHeight="1">
      <c r="A94" s="8"/>
      <c r="B94" t="s" s="13">
        <v>116</v>
      </c>
      <c r="C94" s="10"/>
      <c r="D94" s="10"/>
      <c r="E94" s="10"/>
      <c r="F94" s="10"/>
      <c r="G94" s="10"/>
      <c r="H94" s="10"/>
      <c r="I94" s="10"/>
      <c r="J94" s="10"/>
      <c r="K94" s="10"/>
      <c r="L94" s="10"/>
      <c r="M94" s="10"/>
      <c r="N94" s="10"/>
      <c r="O94" s="13"/>
      <c r="P94" s="87">
        <v>720000</v>
      </c>
      <c r="Q94" s="10"/>
      <c r="R94" s="10"/>
      <c r="S94" s="10"/>
      <c r="T94" s="10"/>
      <c r="U94" s="10"/>
      <c r="V94" s="10"/>
      <c r="W94" s="10"/>
      <c r="X94" s="10"/>
      <c r="Y94" s="10"/>
      <c r="Z94" s="87"/>
      <c r="AA94" t="s" s="13">
        <v>11</v>
      </c>
      <c r="AB94" s="10"/>
      <c r="AC94" s="10"/>
      <c r="AD94" s="13"/>
      <c r="AE94" s="10"/>
      <c r="AF94" t="s" s="13">
        <v>117</v>
      </c>
      <c r="AG94" s="10"/>
      <c r="AH94" s="10"/>
      <c r="AI94" s="87">
        <f>P94/F7</f>
        <v>9.6</v>
      </c>
      <c r="AJ94" s="10"/>
      <c r="AK94" s="10"/>
      <c r="AL94" s="10"/>
      <c r="AM94" s="10"/>
      <c r="AN94" s="10"/>
      <c r="AO94" s="10"/>
      <c r="AP94" s="10"/>
      <c r="AQ94" s="10"/>
      <c r="AR94" s="10"/>
      <c r="AS94" s="10"/>
      <c r="AT94" s="13"/>
      <c r="AU94" s="10"/>
      <c r="AV94" s="10"/>
      <c r="AW94" s="10"/>
      <c r="AX94" s="10"/>
      <c r="AY94" s="10"/>
      <c r="AZ94" s="13"/>
      <c r="BA94" s="10"/>
      <c r="BB94" s="10"/>
      <c r="BC94" s="10"/>
      <c r="BD94" s="10"/>
      <c r="BE94" s="10"/>
      <c r="BF94" s="10"/>
      <c r="BG94" s="10"/>
      <c r="BH94" s="13"/>
      <c r="BI94" s="13"/>
    </row>
    <row r="95" ht="19" customHeight="1">
      <c r="A95" s="8"/>
      <c r="B95" t="s" s="13">
        <v>118</v>
      </c>
      <c r="C95" s="10"/>
      <c r="D95" s="10"/>
      <c r="E95" s="10"/>
      <c r="F95" s="10"/>
      <c r="G95" s="10"/>
      <c r="H95" s="10"/>
      <c r="I95" s="10"/>
      <c r="J95" s="10"/>
      <c r="K95" s="10"/>
      <c r="L95" s="10"/>
      <c r="M95" s="10"/>
      <c r="N95" s="10"/>
      <c r="O95" s="13"/>
      <c r="P95" s="87">
        <v>1200000</v>
      </c>
      <c r="Q95" s="10"/>
      <c r="R95" s="10"/>
      <c r="S95" s="10"/>
      <c r="T95" s="10"/>
      <c r="U95" s="10"/>
      <c r="V95" s="10"/>
      <c r="W95" s="10"/>
      <c r="X95" s="10"/>
      <c r="Y95" s="10"/>
      <c r="Z95" s="87"/>
      <c r="AA95" t="s" s="13">
        <v>11</v>
      </c>
      <c r="AB95" s="10"/>
      <c r="AC95" s="10"/>
      <c r="AD95" s="13"/>
      <c r="AE95" s="10"/>
      <c r="AF95" t="s" s="13">
        <v>119</v>
      </c>
      <c r="AG95" s="10"/>
      <c r="AH95" s="10"/>
      <c r="AI95" s="87">
        <f>P95/F7</f>
        <v>16</v>
      </c>
      <c r="AJ95" s="10"/>
      <c r="AK95" s="10"/>
      <c r="AL95" s="10"/>
      <c r="AM95" s="10"/>
      <c r="AN95" s="10"/>
      <c r="AO95" s="10"/>
      <c r="AP95" s="10"/>
      <c r="AQ95" s="10"/>
      <c r="AR95" s="10"/>
      <c r="AS95" s="10"/>
      <c r="AT95" s="13"/>
      <c r="AU95" s="10"/>
      <c r="AV95" s="10"/>
      <c r="AW95" s="10"/>
      <c r="AX95" s="10"/>
      <c r="AY95" s="10"/>
      <c r="AZ95" s="13"/>
      <c r="BA95" s="10"/>
      <c r="BB95" s="10"/>
      <c r="BC95" s="10"/>
      <c r="BD95" s="10"/>
      <c r="BE95" s="10"/>
      <c r="BF95" s="10"/>
      <c r="BG95" s="10"/>
      <c r="BH95" s="13"/>
      <c r="BI95" s="13"/>
    </row>
    <row r="96" ht="19" customHeight="1">
      <c r="A96" s="8"/>
      <c r="B96" t="s" s="13">
        <v>120</v>
      </c>
      <c r="C96" s="10"/>
      <c r="D96" s="10"/>
      <c r="E96" s="10"/>
      <c r="F96" s="13"/>
      <c r="G96" s="10"/>
      <c r="H96" s="10"/>
      <c r="I96" s="10"/>
      <c r="J96" s="10"/>
      <c r="K96" s="10"/>
      <c r="L96" s="10"/>
      <c r="M96" s="10"/>
      <c r="N96" s="10"/>
      <c r="O96" s="13"/>
      <c r="P96" s="13">
        <v>16</v>
      </c>
      <c r="Q96" s="10"/>
      <c r="R96" s="10"/>
      <c r="S96" s="10"/>
      <c r="T96" s="10"/>
      <c r="U96" s="10"/>
      <c r="V96" s="10"/>
      <c r="W96" s="10"/>
      <c r="X96" s="10"/>
      <c r="Y96" s="10"/>
      <c r="Z96" s="13"/>
      <c r="AA96" t="s" s="13">
        <v>121</v>
      </c>
      <c r="AB96" s="10"/>
      <c r="AC96" s="10"/>
      <c r="AD96" s="13"/>
      <c r="AE96" s="10"/>
      <c r="AF96" s="13"/>
      <c r="AG96" s="10"/>
      <c r="AH96" s="10"/>
      <c r="AI96" s="13"/>
      <c r="AJ96" s="10"/>
      <c r="AK96" s="10"/>
      <c r="AL96" s="10"/>
      <c r="AM96" s="10"/>
      <c r="AN96" s="10"/>
      <c r="AO96" s="10"/>
      <c r="AP96" s="10"/>
      <c r="AQ96" s="10"/>
      <c r="AR96" s="10"/>
      <c r="AS96" s="10"/>
      <c r="AT96" s="13"/>
      <c r="AU96" s="10"/>
      <c r="AV96" s="10"/>
      <c r="AW96" s="10"/>
      <c r="AX96" s="10"/>
      <c r="AY96" s="10"/>
      <c r="AZ96" s="13"/>
      <c r="BA96" s="10"/>
      <c r="BB96" s="10"/>
      <c r="BC96" s="10"/>
      <c r="BD96" s="10"/>
      <c r="BE96" s="10"/>
      <c r="BF96" s="10"/>
      <c r="BG96" s="10"/>
      <c r="BH96" s="13"/>
      <c r="BI96" s="13"/>
    </row>
    <row r="97" ht="15" customHeight="1">
      <c r="A97" s="8"/>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1"/>
    </row>
    <row r="98" ht="32" customHeight="1">
      <c r="A98" s="8"/>
      <c r="B98" t="s" s="93">
        <v>122</v>
      </c>
      <c r="C98" s="10"/>
      <c r="D98" s="10"/>
      <c r="E98" s="10"/>
      <c r="F98" s="10"/>
      <c r="G98" s="10"/>
      <c r="H98" s="10"/>
      <c r="I98" s="10"/>
      <c r="J98" s="10"/>
      <c r="K98" s="10"/>
      <c r="L98" s="10"/>
      <c r="M98" s="10"/>
      <c r="N98" s="10"/>
      <c r="O98" s="93"/>
      <c r="P98" s="10"/>
      <c r="Q98" s="10"/>
      <c r="R98" s="10"/>
      <c r="S98" s="10"/>
      <c r="T98" s="10"/>
      <c r="U98" s="10"/>
      <c r="V98" s="10"/>
      <c r="W98" s="10"/>
      <c r="X98" s="10"/>
      <c r="Y98" s="10"/>
      <c r="Z98" s="10"/>
      <c r="AA98" s="10"/>
      <c r="AB98" s="10"/>
      <c r="AC98" s="10"/>
      <c r="AD98" s="18"/>
      <c r="AE98" s="10"/>
      <c r="AF98" t="s" s="93">
        <v>123</v>
      </c>
      <c r="AG98" s="10"/>
      <c r="AH98" s="10"/>
      <c r="AI98" t="s" s="33">
        <v>124</v>
      </c>
      <c r="AJ98" s="10"/>
      <c r="AK98" s="10"/>
      <c r="AL98" s="10"/>
      <c r="AM98" s="10"/>
      <c r="AN98" s="10"/>
      <c r="AO98" s="10"/>
      <c r="AP98" s="10"/>
      <c r="AQ98" s="10"/>
      <c r="AR98" s="10"/>
      <c r="AS98" s="10"/>
      <c r="AT98" s="10"/>
      <c r="AU98" s="10"/>
      <c r="AV98" s="10"/>
      <c r="AW98" s="10"/>
      <c r="AX98" s="10"/>
      <c r="AY98" s="10"/>
      <c r="AZ98" t="s" s="33">
        <v>125</v>
      </c>
      <c r="BA98" s="10"/>
      <c r="BB98" s="10"/>
      <c r="BC98" s="10"/>
      <c r="BD98" s="10"/>
      <c r="BE98" s="10"/>
      <c r="BF98" s="10"/>
      <c r="BG98" s="10"/>
      <c r="BH98" s="10"/>
      <c r="BI98" s="11"/>
    </row>
    <row r="99" ht="19" customHeight="1">
      <c r="A99" s="8"/>
      <c r="B99" t="s" s="13">
        <v>126</v>
      </c>
      <c r="C99" s="10"/>
      <c r="D99" s="10"/>
      <c r="E99" s="10"/>
      <c r="F99" s="87">
        <f>P94/(F9*F12)</f>
        <v>171.4285714285714</v>
      </c>
      <c r="G99" s="10"/>
      <c r="H99" s="10"/>
      <c r="I99" s="10"/>
      <c r="J99" s="10"/>
      <c r="K99" s="10"/>
      <c r="L99" s="10"/>
      <c r="M99" s="10"/>
      <c r="N99" s="10"/>
      <c r="O99" s="87"/>
      <c r="P99" s="13"/>
      <c r="Q99" s="10"/>
      <c r="R99" s="10"/>
      <c r="S99" s="10"/>
      <c r="T99" s="10"/>
      <c r="U99" s="10"/>
      <c r="V99" s="10"/>
      <c r="W99" s="10"/>
      <c r="X99" s="10"/>
      <c r="Y99" s="10"/>
      <c r="Z99" s="13"/>
      <c r="AA99" s="13"/>
      <c r="AB99" s="10"/>
      <c r="AC99" s="10"/>
      <c r="AD99" s="13"/>
      <c r="AE99" s="10"/>
      <c r="AF99" t="s" s="13">
        <v>126</v>
      </c>
      <c r="AG99" s="10"/>
      <c r="AH99" s="10"/>
      <c r="AI99" t="s" s="81">
        <v>127</v>
      </c>
      <c r="AJ99" s="10"/>
      <c r="AK99" s="94">
        <f>365/F99</f>
        <v>2.129166666666667</v>
      </c>
      <c r="AL99" s="10"/>
      <c r="AM99" s="10"/>
      <c r="AN99" s="10"/>
      <c r="AO99" s="10"/>
      <c r="AP99" s="10"/>
      <c r="AQ99" s="10"/>
      <c r="AR99" s="10"/>
      <c r="AS99" s="10"/>
      <c r="AT99" t="s" s="13">
        <v>128</v>
      </c>
      <c r="AU99" s="10"/>
      <c r="AV99" s="10"/>
      <c r="AW99" s="10"/>
      <c r="AX99" s="10"/>
      <c r="AY99" s="10"/>
      <c r="AZ99" t="s" s="13">
        <v>129</v>
      </c>
      <c r="BA99" s="10"/>
      <c r="BB99" s="10"/>
      <c r="BC99" s="94">
        <f>(((53*(F12))/(F27*0.9113))/60)+(((53*(F12))/(F27*0.9113))/60)/2</f>
        <v>2.409723406718732</v>
      </c>
      <c r="BD99" s="10"/>
      <c r="BE99" s="10"/>
      <c r="BF99" t="s" s="13">
        <v>85</v>
      </c>
      <c r="BG99" s="10"/>
      <c r="BH99" t="s" s="13">
        <v>130</v>
      </c>
      <c r="BI99" s="13"/>
    </row>
    <row r="100" ht="19" customHeight="1">
      <c r="A100" s="8"/>
      <c r="B100" t="s" s="13">
        <v>131</v>
      </c>
      <c r="C100" s="10"/>
      <c r="D100" s="10"/>
      <c r="E100" s="10"/>
      <c r="F100" s="87">
        <f>P94/F11</f>
        <v>17142.857142857141</v>
      </c>
      <c r="G100" s="10"/>
      <c r="H100" s="10"/>
      <c r="I100" s="10"/>
      <c r="J100" s="10"/>
      <c r="K100" s="10"/>
      <c r="L100" s="10"/>
      <c r="M100" s="10"/>
      <c r="N100" s="10"/>
      <c r="O100" s="87"/>
      <c r="P100" s="13"/>
      <c r="Q100" s="10"/>
      <c r="R100" s="10"/>
      <c r="S100" s="10"/>
      <c r="T100" s="10"/>
      <c r="U100" s="10"/>
      <c r="V100" s="10"/>
      <c r="W100" s="10"/>
      <c r="X100" s="10"/>
      <c r="Y100" s="10"/>
      <c r="Z100" s="13"/>
      <c r="AA100" s="13"/>
      <c r="AB100" s="10"/>
      <c r="AC100" s="10"/>
      <c r="AD100" s="13"/>
      <c r="AE100" s="10"/>
      <c r="AF100" t="s" s="13">
        <v>132</v>
      </c>
      <c r="AG100" s="10"/>
      <c r="AH100" s="10"/>
      <c r="AI100" s="94">
        <f>F100/365</f>
        <v>46.96673189823874</v>
      </c>
      <c r="AJ100" s="10"/>
      <c r="AK100" s="10"/>
      <c r="AL100" s="10"/>
      <c r="AM100" s="10"/>
      <c r="AN100" s="10"/>
      <c r="AO100" s="10"/>
      <c r="AP100" s="10"/>
      <c r="AQ100" s="10"/>
      <c r="AR100" s="10"/>
      <c r="AS100" s="10"/>
      <c r="AT100" t="s" s="13">
        <v>133</v>
      </c>
      <c r="AU100" s="10"/>
      <c r="AV100" s="10"/>
      <c r="AW100" s="10"/>
      <c r="AX100" s="10"/>
      <c r="AY100" s="10"/>
      <c r="AZ100" s="87">
        <f>AI100*2</f>
        <v>93.93346379647748</v>
      </c>
      <c r="BA100" s="10"/>
      <c r="BB100" s="10"/>
      <c r="BC100" s="10"/>
      <c r="BD100" s="10"/>
      <c r="BE100" s="10"/>
      <c r="BF100" s="10"/>
      <c r="BG100" s="10"/>
      <c r="BH100" t="s" s="13">
        <v>133</v>
      </c>
      <c r="BI100" s="13"/>
    </row>
    <row r="101" ht="19" customHeight="1">
      <c r="A101" s="8"/>
      <c r="B101" t="s" s="13">
        <v>134</v>
      </c>
      <c r="C101" s="10"/>
      <c r="D101" s="10"/>
      <c r="E101" s="10"/>
      <c r="F101" s="87">
        <f>P95/(F9*F12)</f>
        <v>285.7142857142857</v>
      </c>
      <c r="G101" s="10"/>
      <c r="H101" s="10"/>
      <c r="I101" s="10"/>
      <c r="J101" s="10"/>
      <c r="K101" s="10"/>
      <c r="L101" s="10"/>
      <c r="M101" s="10"/>
      <c r="N101" s="10"/>
      <c r="O101" s="87"/>
      <c r="P101" s="13"/>
      <c r="Q101" s="10"/>
      <c r="R101" s="10"/>
      <c r="S101" s="10"/>
      <c r="T101" s="10"/>
      <c r="U101" s="10"/>
      <c r="V101" s="10"/>
      <c r="W101" s="10"/>
      <c r="X101" s="10"/>
      <c r="Y101" s="10"/>
      <c r="Z101" s="13"/>
      <c r="AA101" s="13"/>
      <c r="AB101" s="10"/>
      <c r="AC101" s="10"/>
      <c r="AD101" s="13"/>
      <c r="AE101" s="10"/>
      <c r="AF101" t="s" s="13">
        <v>135</v>
      </c>
      <c r="AG101" s="10"/>
      <c r="AH101" s="10"/>
      <c r="AI101" t="s" s="95">
        <v>127</v>
      </c>
      <c r="AJ101" s="10"/>
      <c r="AK101" s="10"/>
      <c r="AL101" s="10"/>
      <c r="AM101" s="10"/>
      <c r="AN101" s="94">
        <f>365/F101</f>
        <v>1.2775</v>
      </c>
      <c r="AO101" s="10"/>
      <c r="AP101" s="10"/>
      <c r="AQ101" s="10"/>
      <c r="AR101" s="10"/>
      <c r="AS101" s="10"/>
      <c r="AT101" s="13"/>
      <c r="AU101" s="90">
        <f>F12</f>
        <v>40</v>
      </c>
      <c r="AV101" s="10"/>
      <c r="AW101" s="10"/>
      <c r="AX101" s="10"/>
      <c r="AY101" t="s" s="16">
        <v>136</v>
      </c>
      <c r="AZ101" t="s" s="13">
        <v>129</v>
      </c>
      <c r="BA101" s="10"/>
      <c r="BB101" s="10"/>
      <c r="BC101" s="94">
        <f>(((53*(F12))/(F27*0.9113))/60)+(((53*(F12))/(F27*0.9113))/60)/2</f>
        <v>2.409723406718732</v>
      </c>
      <c r="BD101" s="10"/>
      <c r="BE101" s="10"/>
      <c r="BF101" s="10"/>
      <c r="BG101" t="s" s="13">
        <v>85</v>
      </c>
      <c r="BH101" t="s" s="13">
        <v>130</v>
      </c>
      <c r="BI101" s="13"/>
    </row>
    <row r="102" ht="19" customHeight="1">
      <c r="A102" s="8"/>
      <c r="B102" t="s" s="13">
        <v>137</v>
      </c>
      <c r="C102" s="10"/>
      <c r="D102" s="10"/>
      <c r="E102" s="10"/>
      <c r="F102" s="87">
        <f>P95/F11</f>
        <v>28571.428571428572</v>
      </c>
      <c r="G102" s="10"/>
      <c r="H102" s="10"/>
      <c r="I102" s="10"/>
      <c r="J102" s="10"/>
      <c r="K102" s="10"/>
      <c r="L102" s="10"/>
      <c r="M102" s="10"/>
      <c r="N102" s="10"/>
      <c r="O102" s="87"/>
      <c r="P102" s="13"/>
      <c r="Q102" s="10"/>
      <c r="R102" s="10"/>
      <c r="S102" s="10"/>
      <c r="T102" s="10"/>
      <c r="U102" s="10"/>
      <c r="V102" s="10"/>
      <c r="W102" s="10"/>
      <c r="X102" s="10"/>
      <c r="Y102" s="10"/>
      <c r="Z102" s="13"/>
      <c r="AA102" s="13"/>
      <c r="AB102" s="10"/>
      <c r="AC102" s="10"/>
      <c r="AD102" s="13"/>
      <c r="AE102" s="10"/>
      <c r="AF102" t="s" s="13">
        <v>138</v>
      </c>
      <c r="AG102" s="10"/>
      <c r="AH102" s="10"/>
      <c r="AI102" s="94">
        <f>F102/365</f>
        <v>78.27788649706459</v>
      </c>
      <c r="AJ102" s="10"/>
      <c r="AK102" s="10"/>
      <c r="AL102" s="10"/>
      <c r="AM102" s="10"/>
      <c r="AN102" s="10"/>
      <c r="AO102" s="10"/>
      <c r="AP102" s="10"/>
      <c r="AQ102" s="10"/>
      <c r="AR102" s="10"/>
      <c r="AS102" s="10"/>
      <c r="AT102" t="s" s="13">
        <v>133</v>
      </c>
      <c r="AU102" s="10"/>
      <c r="AV102" s="10"/>
      <c r="AW102" s="10"/>
      <c r="AX102" s="10"/>
      <c r="AY102" s="10"/>
      <c r="AZ102" s="87">
        <f>AI102*2</f>
        <v>156.5557729941292</v>
      </c>
      <c r="BA102" s="10"/>
      <c r="BB102" s="10"/>
      <c r="BC102" s="10"/>
      <c r="BD102" s="10"/>
      <c r="BE102" s="10"/>
      <c r="BF102" s="10"/>
      <c r="BG102" s="10"/>
      <c r="BH102" t="s" s="13">
        <v>133</v>
      </c>
      <c r="BI102" s="13"/>
    </row>
    <row r="103" ht="19" customHeight="1">
      <c r="A103" s="8"/>
      <c r="B103" t="s" s="13">
        <v>139</v>
      </c>
      <c r="C103" s="10"/>
      <c r="D103" s="10"/>
      <c r="E103" s="10"/>
      <c r="F103" s="90">
        <f>AN101*1</f>
        <v>1.2775</v>
      </c>
      <c r="G103" s="10"/>
      <c r="H103" s="10"/>
      <c r="I103" s="10"/>
      <c r="J103" s="10"/>
      <c r="K103" s="10"/>
      <c r="L103" s="17"/>
      <c r="M103" s="10"/>
      <c r="N103" s="10"/>
      <c r="O103" s="17"/>
      <c r="P103" t="s" s="13">
        <v>140</v>
      </c>
      <c r="Q103" s="10"/>
      <c r="R103" s="10"/>
      <c r="S103" s="10"/>
      <c r="T103" s="10"/>
      <c r="U103" s="10"/>
      <c r="V103" s="10"/>
      <c r="W103" s="10"/>
      <c r="X103" s="10"/>
      <c r="Y103" s="10"/>
      <c r="Z103" s="13"/>
      <c r="AA103" s="87">
        <f>(F103*1)*6</f>
        <v>7.664999999999999</v>
      </c>
      <c r="AB103" t="s" s="13">
        <v>141</v>
      </c>
      <c r="AC103" s="10"/>
      <c r="AD103" s="13"/>
      <c r="AE103" s="10"/>
      <c r="AF103" t="s" s="13">
        <v>142</v>
      </c>
      <c r="AG103" s="10"/>
      <c r="AH103" s="10"/>
      <c r="AI103" s="94">
        <f>AI100/24</f>
        <v>1.956947162426614</v>
      </c>
      <c r="AJ103" t="s" s="13">
        <v>143</v>
      </c>
      <c r="AK103" s="10"/>
      <c r="AL103" t="s" s="16">
        <v>144</v>
      </c>
      <c r="AM103" s="10"/>
      <c r="AN103" s="10"/>
      <c r="AO103" s="96">
        <f>60/AI103</f>
        <v>30.66</v>
      </c>
      <c r="AP103" s="10"/>
      <c r="AQ103" s="10"/>
      <c r="AR103" s="10"/>
      <c r="AS103" s="10"/>
      <c r="AT103" t="s" s="13">
        <v>145</v>
      </c>
      <c r="AU103" s="10"/>
      <c r="AV103" s="10"/>
      <c r="AW103" s="10"/>
      <c r="AX103" s="10"/>
      <c r="AY103" s="10"/>
      <c r="AZ103" s="94">
        <f>AI103*2</f>
        <v>3.913894324853228</v>
      </c>
      <c r="BA103" t="s" s="13">
        <v>146</v>
      </c>
      <c r="BB103" s="10"/>
      <c r="BC103" t="s" s="13">
        <v>144</v>
      </c>
      <c r="BD103" s="10"/>
      <c r="BE103" s="10"/>
      <c r="BF103" s="10"/>
      <c r="BG103" s="94">
        <f>60/AZ103</f>
        <v>15.33</v>
      </c>
      <c r="BH103" t="s" s="13">
        <v>145</v>
      </c>
      <c r="BI103" s="13"/>
    </row>
    <row r="104" ht="19" customHeight="1">
      <c r="A104" s="8"/>
      <c r="B104" t="s" s="13">
        <v>147</v>
      </c>
      <c r="C104" s="10"/>
      <c r="D104" s="10"/>
      <c r="E104" s="10"/>
      <c r="F104" s="87">
        <f>(F37/AO104*2)+4</f>
        <v>11.56686236138291</v>
      </c>
      <c r="G104" s="10"/>
      <c r="H104" s="10"/>
      <c r="I104" s="10"/>
      <c r="J104" s="10"/>
      <c r="K104" s="10"/>
      <c r="L104" t="s" s="13">
        <v>148</v>
      </c>
      <c r="M104" s="10"/>
      <c r="N104" s="10"/>
      <c r="O104" s="10"/>
      <c r="P104" s="10"/>
      <c r="Q104" s="10"/>
      <c r="R104" s="10"/>
      <c r="S104" s="10"/>
      <c r="T104" s="10"/>
      <c r="U104" s="10"/>
      <c r="V104" s="10"/>
      <c r="W104" s="10"/>
      <c r="X104" s="10"/>
      <c r="Y104" s="10"/>
      <c r="Z104" s="10"/>
      <c r="AA104" s="10"/>
      <c r="AB104" s="10"/>
      <c r="AC104" s="10"/>
      <c r="AD104" s="10"/>
      <c r="AE104" s="10"/>
      <c r="AF104" t="s" s="13">
        <v>149</v>
      </c>
      <c r="AG104" s="10"/>
      <c r="AH104" s="10"/>
      <c r="AI104" s="22">
        <f>AI102/24</f>
        <v>3.261578604044358</v>
      </c>
      <c r="AJ104" t="s" s="13">
        <v>143</v>
      </c>
      <c r="AK104" s="10"/>
      <c r="AL104" t="s" s="16">
        <v>144</v>
      </c>
      <c r="AM104" s="10"/>
      <c r="AN104" s="10"/>
      <c r="AO104" s="97">
        <f>60/AI104</f>
        <v>18.396</v>
      </c>
      <c r="AP104" s="10"/>
      <c r="AQ104" s="10"/>
      <c r="AR104" s="10"/>
      <c r="AS104" s="10"/>
      <c r="AT104" t="s" s="16">
        <v>145</v>
      </c>
      <c r="AU104" s="10"/>
      <c r="AV104" s="10"/>
      <c r="AW104" s="10"/>
      <c r="AX104" s="10"/>
      <c r="AY104" s="10"/>
      <c r="AZ104" s="22">
        <f>AI104*2</f>
        <v>6.523157208088715</v>
      </c>
      <c r="BA104" t="s" s="13">
        <v>146</v>
      </c>
      <c r="BB104" s="10"/>
      <c r="BC104" t="s" s="13">
        <v>144</v>
      </c>
      <c r="BD104" s="10"/>
      <c r="BE104" s="10"/>
      <c r="BF104" s="10"/>
      <c r="BG104" s="22">
        <f>60/AZ104</f>
        <v>9.197999999999999</v>
      </c>
      <c r="BH104" t="s" s="13">
        <v>145</v>
      </c>
      <c r="BI104" s="13"/>
    </row>
    <row r="105" ht="15" customHeight="1">
      <c r="A105" s="8"/>
      <c r="B105" s="10"/>
      <c r="C105" s="10"/>
      <c r="D105" s="10"/>
      <c r="E105" s="10"/>
      <c r="F105" s="98"/>
      <c r="G105" s="10"/>
      <c r="H105" s="10"/>
      <c r="I105" s="10"/>
      <c r="J105" s="10"/>
      <c r="K105" s="10"/>
      <c r="L105" s="98"/>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99"/>
      <c r="AJ105" s="99"/>
      <c r="AK105" s="10"/>
      <c r="AL105" s="100"/>
      <c r="AM105" s="10"/>
      <c r="AN105" s="10"/>
      <c r="AO105" s="101"/>
      <c r="AP105" s="10"/>
      <c r="AQ105" s="10"/>
      <c r="AR105" s="10"/>
      <c r="AS105" s="10"/>
      <c r="AT105" s="100"/>
      <c r="AU105" s="10"/>
      <c r="AV105" s="10"/>
      <c r="AW105" s="10"/>
      <c r="AX105" s="10"/>
      <c r="AY105" s="10"/>
      <c r="AZ105" s="10"/>
      <c r="BA105" s="10"/>
      <c r="BB105" s="10"/>
      <c r="BC105" s="10"/>
      <c r="BD105" s="10"/>
      <c r="BE105" s="10"/>
      <c r="BF105" s="10"/>
      <c r="BG105" s="10"/>
      <c r="BH105" s="10"/>
      <c r="BI105" s="11"/>
    </row>
    <row r="106" ht="15" customHeight="1">
      <c r="A106" s="8"/>
      <c r="B106" s="10"/>
      <c r="C106" s="10"/>
      <c r="D106" s="10"/>
      <c r="E106" s="10"/>
      <c r="F106" s="98"/>
      <c r="G106" s="10"/>
      <c r="H106" s="10"/>
      <c r="I106" s="10"/>
      <c r="J106" s="10"/>
      <c r="K106" s="10"/>
      <c r="L106" s="98"/>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99"/>
      <c r="AJ106" s="99"/>
      <c r="AK106" s="10"/>
      <c r="AL106" s="100"/>
      <c r="AM106" s="10"/>
      <c r="AN106" s="10"/>
      <c r="AO106" s="101"/>
      <c r="AP106" s="10"/>
      <c r="AQ106" s="10"/>
      <c r="AR106" s="10"/>
      <c r="AS106" s="10"/>
      <c r="AT106" s="100"/>
      <c r="AU106" s="10"/>
      <c r="AV106" s="10"/>
      <c r="AW106" s="10"/>
      <c r="AX106" s="10"/>
      <c r="AY106" s="10"/>
      <c r="AZ106" s="10"/>
      <c r="BA106" s="10"/>
      <c r="BB106" s="10"/>
      <c r="BC106" s="10"/>
      <c r="BD106" s="10"/>
      <c r="BE106" s="10"/>
      <c r="BF106" s="10"/>
      <c r="BG106" s="10"/>
      <c r="BH106" s="10"/>
      <c r="BI106" s="11"/>
    </row>
    <row r="107" ht="15" customHeight="1">
      <c r="A107" s="8"/>
      <c r="B107" s="10"/>
      <c r="C107" s="10"/>
      <c r="D107" s="10"/>
      <c r="E107" s="10"/>
      <c r="F107" s="98"/>
      <c r="G107" s="10"/>
      <c r="H107" s="10"/>
      <c r="I107" s="10"/>
      <c r="J107" s="10"/>
      <c r="K107" s="10"/>
      <c r="L107" s="98"/>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99"/>
      <c r="AJ107" s="99"/>
      <c r="AK107" s="10"/>
      <c r="AL107" s="100"/>
      <c r="AM107" s="10"/>
      <c r="AN107" s="10"/>
      <c r="AO107" s="101"/>
      <c r="AP107" s="10"/>
      <c r="AQ107" s="10"/>
      <c r="AR107" s="10"/>
      <c r="AS107" s="10"/>
      <c r="AT107" s="100"/>
      <c r="AU107" s="10"/>
      <c r="AV107" s="10"/>
      <c r="AW107" s="10"/>
      <c r="AX107" s="10"/>
      <c r="AY107" s="10"/>
      <c r="AZ107" s="10"/>
      <c r="BA107" s="10"/>
      <c r="BB107" s="10"/>
      <c r="BC107" s="10"/>
      <c r="BD107" s="10"/>
      <c r="BE107" s="10"/>
      <c r="BF107" s="10"/>
      <c r="BG107" s="10"/>
      <c r="BH107" s="10"/>
      <c r="BI107" s="11"/>
    </row>
    <row r="108" ht="15" customHeight="1">
      <c r="A108" s="8"/>
      <c r="B108" s="10"/>
      <c r="C108" s="10"/>
      <c r="D108" s="10"/>
      <c r="E108" s="10"/>
      <c r="F108" s="98"/>
      <c r="G108" s="10"/>
      <c r="H108" s="10"/>
      <c r="I108" s="10"/>
      <c r="J108" s="10"/>
      <c r="K108" s="10"/>
      <c r="L108" s="98"/>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99"/>
      <c r="AJ108" s="99"/>
      <c r="AK108" s="10"/>
      <c r="AL108" s="100"/>
      <c r="AM108" s="10"/>
      <c r="AN108" s="10"/>
      <c r="AO108" s="101"/>
      <c r="AP108" s="10"/>
      <c r="AQ108" s="10"/>
      <c r="AR108" s="10"/>
      <c r="AS108" s="10"/>
      <c r="AT108" s="100"/>
      <c r="AU108" s="10"/>
      <c r="AV108" s="10"/>
      <c r="AW108" s="10"/>
      <c r="AX108" s="10"/>
      <c r="AY108" s="10"/>
      <c r="AZ108" s="10"/>
      <c r="BA108" s="10"/>
      <c r="BB108" s="10"/>
      <c r="BC108" s="10"/>
      <c r="BD108" s="10"/>
      <c r="BE108" s="10"/>
      <c r="BF108" s="10"/>
      <c r="BG108" s="10"/>
      <c r="BH108" s="10"/>
      <c r="BI108" s="11"/>
    </row>
    <row r="109" ht="15" customHeight="1">
      <c r="A109" s="8"/>
      <c r="B109" s="10"/>
      <c r="C109" s="10"/>
      <c r="D109" s="10"/>
      <c r="E109" s="10"/>
      <c r="F109" s="98"/>
      <c r="G109" s="10"/>
      <c r="H109" s="10"/>
      <c r="I109" s="10"/>
      <c r="J109" s="10"/>
      <c r="K109" s="10"/>
      <c r="L109" s="98"/>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99"/>
      <c r="AJ109" s="99"/>
      <c r="AK109" s="10"/>
      <c r="AL109" s="100"/>
      <c r="AM109" s="10"/>
      <c r="AN109" s="10"/>
      <c r="AO109" s="101"/>
      <c r="AP109" s="10"/>
      <c r="AQ109" s="10"/>
      <c r="AR109" s="10"/>
      <c r="AS109" s="10"/>
      <c r="AT109" s="100"/>
      <c r="AU109" s="10"/>
      <c r="AV109" s="10"/>
      <c r="AW109" s="10"/>
      <c r="AX109" s="10"/>
      <c r="AY109" s="10"/>
      <c r="AZ109" s="10"/>
      <c r="BA109" s="10"/>
      <c r="BB109" s="10"/>
      <c r="BC109" s="10"/>
      <c r="BD109" s="10"/>
      <c r="BE109" s="10"/>
      <c r="BF109" s="10"/>
      <c r="BG109" s="10"/>
      <c r="BH109" s="10"/>
      <c r="BI109" s="11"/>
    </row>
    <row r="110" ht="15" customHeight="1">
      <c r="A110" s="8"/>
      <c r="B110" s="10"/>
      <c r="C110" s="10"/>
      <c r="D110" s="10"/>
      <c r="E110" s="10"/>
      <c r="F110" s="98"/>
      <c r="G110" s="10"/>
      <c r="H110" s="10"/>
      <c r="I110" s="10"/>
      <c r="J110" s="10"/>
      <c r="K110" s="10"/>
      <c r="L110" s="98"/>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99"/>
      <c r="AJ110" s="99"/>
      <c r="AK110" s="10"/>
      <c r="AL110" s="100"/>
      <c r="AM110" s="10"/>
      <c r="AN110" s="10"/>
      <c r="AO110" s="101"/>
      <c r="AP110" s="10"/>
      <c r="AQ110" s="10"/>
      <c r="AR110" s="10"/>
      <c r="AS110" s="10"/>
      <c r="AT110" s="100"/>
      <c r="AU110" s="10"/>
      <c r="AV110" s="10"/>
      <c r="AW110" s="10"/>
      <c r="AX110" s="10"/>
      <c r="AY110" s="10"/>
      <c r="AZ110" s="10"/>
      <c r="BA110" s="10"/>
      <c r="BB110" s="10"/>
      <c r="BC110" s="10"/>
      <c r="BD110" s="10"/>
      <c r="BE110" s="10"/>
      <c r="BF110" s="10"/>
      <c r="BG110" s="10"/>
      <c r="BH110" s="10"/>
      <c r="BI110" s="11"/>
    </row>
    <row r="111" ht="15" customHeight="1">
      <c r="A111" s="8"/>
      <c r="B111" s="10"/>
      <c r="C111" s="10"/>
      <c r="D111" s="10"/>
      <c r="E111" s="10"/>
      <c r="F111" s="98"/>
      <c r="G111" s="10"/>
      <c r="H111" s="10"/>
      <c r="I111" s="10"/>
      <c r="J111" s="10"/>
      <c r="K111" s="10"/>
      <c r="L111" s="98"/>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99"/>
      <c r="AJ111" s="99"/>
      <c r="AK111" s="10"/>
      <c r="AL111" s="100"/>
      <c r="AM111" s="10"/>
      <c r="AN111" s="10"/>
      <c r="AO111" s="101"/>
      <c r="AP111" s="10"/>
      <c r="AQ111" s="10"/>
      <c r="AR111" s="10"/>
      <c r="AS111" s="10"/>
      <c r="AT111" s="100"/>
      <c r="AU111" s="10"/>
      <c r="AV111" s="10"/>
      <c r="AW111" s="10"/>
      <c r="AX111" s="10"/>
      <c r="AY111" s="10"/>
      <c r="AZ111" s="10"/>
      <c r="BA111" s="10"/>
      <c r="BB111" s="10"/>
      <c r="BC111" s="10"/>
      <c r="BD111" s="10"/>
      <c r="BE111" s="10"/>
      <c r="BF111" s="10"/>
      <c r="BG111" s="10"/>
      <c r="BH111" s="10"/>
      <c r="BI111" s="11"/>
    </row>
    <row r="112" ht="15" customHeight="1">
      <c r="A112" s="8"/>
      <c r="B112" s="10"/>
      <c r="C112" s="10"/>
      <c r="D112" s="10"/>
      <c r="E112" s="10"/>
      <c r="F112" s="98"/>
      <c r="G112" s="10"/>
      <c r="H112" s="10"/>
      <c r="I112" s="10"/>
      <c r="J112" s="10"/>
      <c r="K112" s="10"/>
      <c r="L112" s="98"/>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99"/>
      <c r="AJ112" s="99"/>
      <c r="AK112" s="10"/>
      <c r="AL112" s="100"/>
      <c r="AM112" s="10"/>
      <c r="AN112" s="10"/>
      <c r="AO112" s="101"/>
      <c r="AP112" s="10"/>
      <c r="AQ112" s="10"/>
      <c r="AR112" s="10"/>
      <c r="AS112" s="10"/>
      <c r="AT112" s="100"/>
      <c r="AU112" s="10"/>
      <c r="AV112" s="10"/>
      <c r="AW112" s="10"/>
      <c r="AX112" s="10"/>
      <c r="AY112" s="10"/>
      <c r="AZ112" s="10"/>
      <c r="BA112" s="10"/>
      <c r="BB112" s="10"/>
      <c r="BC112" s="10"/>
      <c r="BD112" s="10"/>
      <c r="BE112" s="10"/>
      <c r="BF112" s="10"/>
      <c r="BG112" s="10"/>
      <c r="BH112" s="10"/>
      <c r="BI112" s="11"/>
    </row>
    <row r="113" ht="15" customHeight="1">
      <c r="A113" s="8"/>
      <c r="B113" s="10"/>
      <c r="C113" s="10"/>
      <c r="D113" s="10"/>
      <c r="E113" s="10"/>
      <c r="F113" s="98"/>
      <c r="G113" s="10"/>
      <c r="H113" s="10"/>
      <c r="I113" s="10"/>
      <c r="J113" s="10"/>
      <c r="K113" s="10"/>
      <c r="L113" s="98"/>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99"/>
      <c r="AJ113" s="99"/>
      <c r="AK113" s="10"/>
      <c r="AL113" s="100"/>
      <c r="AM113" s="10"/>
      <c r="AN113" s="10"/>
      <c r="AO113" s="101"/>
      <c r="AP113" s="10"/>
      <c r="AQ113" s="10"/>
      <c r="AR113" s="10"/>
      <c r="AS113" s="10"/>
      <c r="AT113" s="100"/>
      <c r="AU113" s="10"/>
      <c r="AV113" s="10"/>
      <c r="AW113" s="10"/>
      <c r="AX113" s="10"/>
      <c r="AY113" s="10"/>
      <c r="AZ113" s="10"/>
      <c r="BA113" s="10"/>
      <c r="BB113" s="10"/>
      <c r="BC113" s="10"/>
      <c r="BD113" s="10"/>
      <c r="BE113" s="10"/>
      <c r="BF113" s="10"/>
      <c r="BG113" s="10"/>
      <c r="BH113" s="10"/>
      <c r="BI113" s="11"/>
    </row>
    <row r="114" ht="15" customHeight="1">
      <c r="A114" s="8"/>
      <c r="B114" s="10"/>
      <c r="C114" s="10"/>
      <c r="D114" s="10"/>
      <c r="E114" s="10"/>
      <c r="F114" s="98"/>
      <c r="G114" s="10"/>
      <c r="H114" s="10"/>
      <c r="I114" s="10"/>
      <c r="J114" s="10"/>
      <c r="K114" s="10"/>
      <c r="L114" s="98"/>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99"/>
      <c r="AJ114" s="99"/>
      <c r="AK114" s="10"/>
      <c r="AL114" s="100"/>
      <c r="AM114" s="10"/>
      <c r="AN114" s="10"/>
      <c r="AO114" s="101"/>
      <c r="AP114" s="10"/>
      <c r="AQ114" s="10"/>
      <c r="AR114" s="10"/>
      <c r="AS114" s="10"/>
      <c r="AT114" s="100"/>
      <c r="AU114" s="10"/>
      <c r="AV114" s="10"/>
      <c r="AW114" s="10"/>
      <c r="AX114" s="10"/>
      <c r="AY114" s="10"/>
      <c r="AZ114" s="10"/>
      <c r="BA114" s="10"/>
      <c r="BB114" s="10"/>
      <c r="BC114" s="10"/>
      <c r="BD114" s="10"/>
      <c r="BE114" s="10"/>
      <c r="BF114" s="10"/>
      <c r="BG114" s="10"/>
      <c r="BH114" s="10"/>
      <c r="BI114" s="11"/>
    </row>
    <row r="115" ht="15" customHeight="1">
      <c r="A115" s="8"/>
      <c r="B115" s="10"/>
      <c r="C115" s="10"/>
      <c r="D115" s="10"/>
      <c r="E115" s="10"/>
      <c r="F115" s="98"/>
      <c r="G115" s="10"/>
      <c r="H115" s="10"/>
      <c r="I115" s="10"/>
      <c r="J115" s="10"/>
      <c r="K115" s="10"/>
      <c r="L115" s="98"/>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99"/>
      <c r="AJ115" s="99"/>
      <c r="AK115" s="10"/>
      <c r="AL115" s="100"/>
      <c r="AM115" s="10"/>
      <c r="AN115" s="10"/>
      <c r="AO115" s="101"/>
      <c r="AP115" s="10"/>
      <c r="AQ115" s="10"/>
      <c r="AR115" s="10"/>
      <c r="AS115" s="10"/>
      <c r="AT115" s="100"/>
      <c r="AU115" s="10"/>
      <c r="AV115" s="10"/>
      <c r="AW115" s="10"/>
      <c r="AX115" s="10"/>
      <c r="AY115" s="10"/>
      <c r="AZ115" s="10"/>
      <c r="BA115" s="10"/>
      <c r="BB115" s="10"/>
      <c r="BC115" s="10"/>
      <c r="BD115" s="10"/>
      <c r="BE115" s="10"/>
      <c r="BF115" s="10"/>
      <c r="BG115" s="10"/>
      <c r="BH115" s="10"/>
      <c r="BI115" s="11"/>
    </row>
    <row r="116" ht="15" customHeight="1">
      <c r="A116" s="8"/>
      <c r="B116" s="10"/>
      <c r="C116" s="10"/>
      <c r="D116" s="10"/>
      <c r="E116" s="10"/>
      <c r="F116" s="98"/>
      <c r="G116" s="10"/>
      <c r="H116" s="10"/>
      <c r="I116" s="10"/>
      <c r="J116" s="10"/>
      <c r="K116" s="10"/>
      <c r="L116" s="98"/>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99"/>
      <c r="AJ116" s="99"/>
      <c r="AK116" s="10"/>
      <c r="AL116" s="100"/>
      <c r="AM116" s="10"/>
      <c r="AN116" s="10"/>
      <c r="AO116" s="101"/>
      <c r="AP116" s="10"/>
      <c r="AQ116" s="10"/>
      <c r="AR116" s="10"/>
      <c r="AS116" s="10"/>
      <c r="AT116" s="100"/>
      <c r="AU116" s="10"/>
      <c r="AV116" s="10"/>
      <c r="AW116" s="10"/>
      <c r="AX116" s="10"/>
      <c r="AY116" s="10"/>
      <c r="AZ116" s="10"/>
      <c r="BA116" s="10"/>
      <c r="BB116" s="10"/>
      <c r="BC116" s="10"/>
      <c r="BD116" s="10"/>
      <c r="BE116" s="10"/>
      <c r="BF116" s="10"/>
      <c r="BG116" s="10"/>
      <c r="BH116" s="10"/>
      <c r="BI116" s="11"/>
    </row>
    <row r="117" ht="15" customHeight="1">
      <c r="A117" s="8"/>
      <c r="B117" s="10"/>
      <c r="C117" s="10"/>
      <c r="D117" s="10"/>
      <c r="E117" s="10"/>
      <c r="F117" s="98"/>
      <c r="G117" s="10"/>
      <c r="H117" s="10"/>
      <c r="I117" s="10"/>
      <c r="J117" s="10"/>
      <c r="K117" s="10"/>
      <c r="L117" s="98"/>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99"/>
      <c r="AJ117" s="99"/>
      <c r="AK117" s="10"/>
      <c r="AL117" s="100"/>
      <c r="AM117" s="10"/>
      <c r="AN117" s="10"/>
      <c r="AO117" s="101"/>
      <c r="AP117" s="10"/>
      <c r="AQ117" s="10"/>
      <c r="AR117" s="10"/>
      <c r="AS117" s="10"/>
      <c r="AT117" s="100"/>
      <c r="AU117" s="10"/>
      <c r="AV117" s="10"/>
      <c r="AW117" s="10"/>
      <c r="AX117" s="10"/>
      <c r="AY117" s="10"/>
      <c r="AZ117" s="10"/>
      <c r="BA117" s="10"/>
      <c r="BB117" s="10"/>
      <c r="BC117" s="10"/>
      <c r="BD117" s="10"/>
      <c r="BE117" s="10"/>
      <c r="BF117" s="10"/>
      <c r="BG117" s="10"/>
      <c r="BH117" s="10"/>
      <c r="BI117" s="11"/>
    </row>
    <row r="118" ht="15" customHeight="1">
      <c r="A118" s="8"/>
      <c r="B118" s="10"/>
      <c r="C118" s="10"/>
      <c r="D118" s="10"/>
      <c r="E118" s="10"/>
      <c r="F118" s="98"/>
      <c r="G118" s="10"/>
      <c r="H118" s="10"/>
      <c r="I118" s="10"/>
      <c r="J118" s="10"/>
      <c r="K118" s="10"/>
      <c r="L118" s="98"/>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99"/>
      <c r="AJ118" s="99"/>
      <c r="AK118" s="10"/>
      <c r="AL118" s="100"/>
      <c r="AM118" s="10"/>
      <c r="AN118" s="10"/>
      <c r="AO118" s="101"/>
      <c r="AP118" s="10"/>
      <c r="AQ118" s="10"/>
      <c r="AR118" s="10"/>
      <c r="AS118" s="10"/>
      <c r="AT118" s="100"/>
      <c r="AU118" s="10"/>
      <c r="AV118" s="10"/>
      <c r="AW118" s="10"/>
      <c r="AX118" s="10"/>
      <c r="AY118" s="10"/>
      <c r="AZ118" s="10"/>
      <c r="BA118" s="10"/>
      <c r="BB118" s="10"/>
      <c r="BC118" s="10"/>
      <c r="BD118" s="10"/>
      <c r="BE118" s="10"/>
      <c r="BF118" s="10"/>
      <c r="BG118" s="10"/>
      <c r="BH118" s="10"/>
      <c r="BI118" s="11"/>
    </row>
    <row r="119" ht="15" customHeight="1">
      <c r="A119" s="8"/>
      <c r="B119" s="10"/>
      <c r="C119" s="10"/>
      <c r="D119" s="10"/>
      <c r="E119" s="10"/>
      <c r="F119" s="98"/>
      <c r="G119" s="10"/>
      <c r="H119" s="10"/>
      <c r="I119" s="10"/>
      <c r="J119" s="10"/>
      <c r="K119" s="10"/>
      <c r="L119" s="98"/>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99"/>
      <c r="AJ119" s="99"/>
      <c r="AK119" s="10"/>
      <c r="AL119" s="100"/>
      <c r="AM119" s="10"/>
      <c r="AN119" s="10"/>
      <c r="AO119" s="101"/>
      <c r="AP119" s="10"/>
      <c r="AQ119" s="10"/>
      <c r="AR119" s="10"/>
      <c r="AS119" s="10"/>
      <c r="AT119" s="100"/>
      <c r="AU119" s="10"/>
      <c r="AV119" s="10"/>
      <c r="AW119" s="10"/>
      <c r="AX119" s="10"/>
      <c r="AY119" s="10"/>
      <c r="AZ119" s="10"/>
      <c r="BA119" s="10"/>
      <c r="BB119" s="10"/>
      <c r="BC119" s="10"/>
      <c r="BD119" s="10"/>
      <c r="BE119" s="10"/>
      <c r="BF119" s="10"/>
      <c r="BG119" s="10"/>
      <c r="BH119" s="10"/>
      <c r="BI119" s="11"/>
    </row>
    <row r="120" ht="15" customHeight="1">
      <c r="A120" s="8"/>
      <c r="B120" s="10"/>
      <c r="C120" s="10"/>
      <c r="D120" s="10"/>
      <c r="E120" s="10"/>
      <c r="F120" s="98"/>
      <c r="G120" s="10"/>
      <c r="H120" s="10"/>
      <c r="I120" s="10"/>
      <c r="J120" s="10"/>
      <c r="K120" s="10"/>
      <c r="L120" s="98"/>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99"/>
      <c r="AJ120" s="99"/>
      <c r="AK120" s="10"/>
      <c r="AL120" s="100"/>
      <c r="AM120" s="10"/>
      <c r="AN120" s="10"/>
      <c r="AO120" s="101"/>
      <c r="AP120" s="10"/>
      <c r="AQ120" s="10"/>
      <c r="AR120" s="10"/>
      <c r="AS120" s="10"/>
      <c r="AT120" s="100"/>
      <c r="AU120" s="10"/>
      <c r="AV120" s="10"/>
      <c r="AW120" s="10"/>
      <c r="AX120" s="10"/>
      <c r="AY120" s="10"/>
      <c r="AZ120" s="10"/>
      <c r="BA120" s="10"/>
      <c r="BB120" s="10"/>
      <c r="BC120" s="10"/>
      <c r="BD120" s="10"/>
      <c r="BE120" s="10"/>
      <c r="BF120" s="10"/>
      <c r="BG120" s="10"/>
      <c r="BH120" s="10"/>
      <c r="BI120" s="11"/>
    </row>
    <row r="121" ht="15" customHeight="1">
      <c r="A121" s="8"/>
      <c r="B121" s="10"/>
      <c r="C121" s="10"/>
      <c r="D121" s="10"/>
      <c r="E121" s="10"/>
      <c r="F121" s="98"/>
      <c r="G121" s="10"/>
      <c r="H121" s="10"/>
      <c r="I121" s="10"/>
      <c r="J121" s="10"/>
      <c r="K121" s="10"/>
      <c r="L121" s="98"/>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99"/>
      <c r="AJ121" s="99"/>
      <c r="AK121" s="10"/>
      <c r="AL121" s="100"/>
      <c r="AM121" s="10"/>
      <c r="AN121" s="10"/>
      <c r="AO121" s="101"/>
      <c r="AP121" s="10"/>
      <c r="AQ121" s="10"/>
      <c r="AR121" s="10"/>
      <c r="AS121" s="10"/>
      <c r="AT121" s="100"/>
      <c r="AU121" s="10"/>
      <c r="AV121" s="10"/>
      <c r="AW121" s="10"/>
      <c r="AX121" s="10"/>
      <c r="AY121" s="10"/>
      <c r="AZ121" s="10"/>
      <c r="BA121" s="10"/>
      <c r="BB121" s="10"/>
      <c r="BC121" s="10"/>
      <c r="BD121" s="10"/>
      <c r="BE121" s="10"/>
      <c r="BF121" s="10"/>
      <c r="BG121" s="10"/>
      <c r="BH121" s="10"/>
      <c r="BI121" s="11"/>
    </row>
    <row r="122" ht="15" customHeight="1">
      <c r="A122" s="8"/>
      <c r="B122" s="10"/>
      <c r="C122" s="10"/>
      <c r="D122" s="10"/>
      <c r="E122" s="10"/>
      <c r="F122" s="98"/>
      <c r="G122" s="10"/>
      <c r="H122" s="10"/>
      <c r="I122" s="10"/>
      <c r="J122" s="10"/>
      <c r="K122" s="10"/>
      <c r="L122" s="98"/>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99"/>
      <c r="AJ122" s="99"/>
      <c r="AK122" s="10"/>
      <c r="AL122" s="100"/>
      <c r="AM122" s="10"/>
      <c r="AN122" s="10"/>
      <c r="AO122" s="101"/>
      <c r="AP122" s="10"/>
      <c r="AQ122" s="10"/>
      <c r="AR122" s="10"/>
      <c r="AS122" s="10"/>
      <c r="AT122" s="100"/>
      <c r="AU122" s="10"/>
      <c r="AV122" s="10"/>
      <c r="AW122" s="10"/>
      <c r="AX122" s="10"/>
      <c r="AY122" s="10"/>
      <c r="AZ122" s="10"/>
      <c r="BA122" s="10"/>
      <c r="BB122" s="10"/>
      <c r="BC122" s="10"/>
      <c r="BD122" s="10"/>
      <c r="BE122" s="10"/>
      <c r="BF122" s="10"/>
      <c r="BG122" s="10"/>
      <c r="BH122" s="10"/>
      <c r="BI122" s="11"/>
    </row>
    <row r="123" ht="15" customHeight="1">
      <c r="A123" s="8"/>
      <c r="B123" s="10"/>
      <c r="C123" s="10"/>
      <c r="D123" s="10"/>
      <c r="E123" s="10"/>
      <c r="F123" s="98"/>
      <c r="G123" s="10"/>
      <c r="H123" s="10"/>
      <c r="I123" s="10"/>
      <c r="J123" s="10"/>
      <c r="K123" s="10"/>
      <c r="L123" s="98"/>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99"/>
      <c r="AJ123" s="99"/>
      <c r="AK123" s="10"/>
      <c r="AL123" s="100"/>
      <c r="AM123" s="10"/>
      <c r="AN123" s="10"/>
      <c r="AO123" s="101"/>
      <c r="AP123" s="10"/>
      <c r="AQ123" s="10"/>
      <c r="AR123" s="10"/>
      <c r="AS123" s="10"/>
      <c r="AT123" s="100"/>
      <c r="AU123" s="10"/>
      <c r="AV123" s="10"/>
      <c r="AW123" s="10"/>
      <c r="AX123" s="10"/>
      <c r="AY123" s="10"/>
      <c r="AZ123" s="10"/>
      <c r="BA123" s="10"/>
      <c r="BB123" s="10"/>
      <c r="BC123" s="10"/>
      <c r="BD123" s="10"/>
      <c r="BE123" s="10"/>
      <c r="BF123" s="10"/>
      <c r="BG123" s="10"/>
      <c r="BH123" s="10"/>
      <c r="BI123" s="11"/>
    </row>
    <row r="124" ht="15" customHeight="1">
      <c r="A124" s="8"/>
      <c r="B124" s="10"/>
      <c r="C124" s="10"/>
      <c r="D124" s="10"/>
      <c r="E124" s="10"/>
      <c r="F124" s="98"/>
      <c r="G124" s="10"/>
      <c r="H124" s="10"/>
      <c r="I124" s="10"/>
      <c r="J124" s="10"/>
      <c r="K124" s="10"/>
      <c r="L124" s="98"/>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99"/>
      <c r="AJ124" s="99"/>
      <c r="AK124" s="10"/>
      <c r="AL124" s="100"/>
      <c r="AM124" s="10"/>
      <c r="AN124" s="10"/>
      <c r="AO124" s="101"/>
      <c r="AP124" s="10"/>
      <c r="AQ124" s="10"/>
      <c r="AR124" s="10"/>
      <c r="AS124" s="10"/>
      <c r="AT124" s="100"/>
      <c r="AU124" s="10"/>
      <c r="AV124" s="10"/>
      <c r="AW124" s="10"/>
      <c r="AX124" s="10"/>
      <c r="AY124" s="10"/>
      <c r="AZ124" s="10"/>
      <c r="BA124" s="10"/>
      <c r="BB124" s="10"/>
      <c r="BC124" s="10"/>
      <c r="BD124" s="10"/>
      <c r="BE124" s="10"/>
      <c r="BF124" s="10"/>
      <c r="BG124" s="10"/>
      <c r="BH124" s="10"/>
      <c r="BI124" s="11"/>
    </row>
    <row r="125" ht="15" customHeight="1">
      <c r="A125" s="8"/>
      <c r="B125" s="10"/>
      <c r="C125" s="10"/>
      <c r="D125" s="10"/>
      <c r="E125" s="10"/>
      <c r="F125" s="98"/>
      <c r="G125" s="10"/>
      <c r="H125" s="10"/>
      <c r="I125" s="10"/>
      <c r="J125" s="10"/>
      <c r="K125" s="10"/>
      <c r="L125" s="98"/>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99"/>
      <c r="AJ125" s="99"/>
      <c r="AK125" s="10"/>
      <c r="AL125" s="100"/>
      <c r="AM125" s="10"/>
      <c r="AN125" s="10"/>
      <c r="AO125" s="101"/>
      <c r="AP125" s="10"/>
      <c r="AQ125" s="10"/>
      <c r="AR125" s="10"/>
      <c r="AS125" s="10"/>
      <c r="AT125" s="100"/>
      <c r="AU125" s="10"/>
      <c r="AV125" s="10"/>
      <c r="AW125" s="10"/>
      <c r="AX125" s="10"/>
      <c r="AY125" s="10"/>
      <c r="AZ125" s="10"/>
      <c r="BA125" s="10"/>
      <c r="BB125" s="10"/>
      <c r="BC125" s="10"/>
      <c r="BD125" s="10"/>
      <c r="BE125" s="10"/>
      <c r="BF125" s="10"/>
      <c r="BG125" s="10"/>
      <c r="BH125" s="10"/>
      <c r="BI125" s="11"/>
    </row>
    <row r="126" ht="59" customHeight="1">
      <c r="A126" s="8"/>
      <c r="B126" s="10"/>
      <c r="C126" s="10"/>
      <c r="D126" s="10"/>
      <c r="E126" s="10"/>
      <c r="F126" t="s" s="102">
        <v>7</v>
      </c>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1"/>
    </row>
    <row r="127" ht="32" customHeight="1">
      <c r="A127" s="8"/>
      <c r="B127" t="s" s="93">
        <v>150</v>
      </c>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8"/>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1"/>
    </row>
    <row r="128" ht="17" customHeight="1">
      <c r="A128" s="8"/>
      <c r="B128" t="s" s="38">
        <v>151</v>
      </c>
      <c r="C128" s="10"/>
      <c r="D128" s="10"/>
      <c r="E128" s="10"/>
      <c r="F128" s="103"/>
      <c r="G128" s="10"/>
      <c r="H128" s="10"/>
      <c r="I128" s="10"/>
      <c r="J128" s="10"/>
      <c r="K128" s="10"/>
      <c r="L128" s="10"/>
      <c r="M128" s="103"/>
      <c r="N128" s="10"/>
      <c r="O128" t="s" s="104">
        <v>152</v>
      </c>
      <c r="P128" s="103"/>
      <c r="Q128" s="10"/>
      <c r="R128" s="10"/>
      <c r="S128" s="10"/>
      <c r="T128" s="10"/>
      <c r="U128" s="10"/>
      <c r="V128" s="103"/>
      <c r="W128" s="10"/>
      <c r="X128" s="10"/>
      <c r="Y128" s="10"/>
      <c r="Z128" s="103"/>
      <c r="AA128" t="s" s="104">
        <v>153</v>
      </c>
      <c r="AB128" s="10"/>
      <c r="AC128" s="10"/>
      <c r="AD128" t="s" s="104">
        <v>41</v>
      </c>
      <c r="AE128" s="10"/>
      <c r="AF128" s="105"/>
      <c r="AG128" s="10"/>
      <c r="AH128" s="10"/>
      <c r="AI128" s="106"/>
      <c r="AJ128" s="10"/>
      <c r="AK128" s="106"/>
      <c r="AL128" s="10"/>
      <c r="AM128" s="10"/>
      <c r="AN128" s="10"/>
      <c r="AO128" s="10"/>
      <c r="AP128" s="10"/>
      <c r="AQ128" s="10"/>
      <c r="AR128" s="10"/>
      <c r="AS128" s="10"/>
      <c r="AT128" s="105"/>
      <c r="AU128" s="10"/>
      <c r="AV128" s="10"/>
      <c r="AW128" s="10"/>
      <c r="AX128" s="10"/>
      <c r="AY128" s="10"/>
      <c r="AZ128" s="105"/>
      <c r="BA128" s="10"/>
      <c r="BB128" s="10"/>
      <c r="BC128" s="10"/>
      <c r="BD128" s="10"/>
      <c r="BE128" s="10"/>
      <c r="BF128" s="10"/>
      <c r="BG128" s="10"/>
      <c r="BH128" s="105"/>
      <c r="BI128" s="105"/>
    </row>
    <row r="129" ht="20" customHeight="1">
      <c r="A129" s="8"/>
      <c r="B129" t="s" s="24">
        <v>45</v>
      </c>
      <c r="C129" s="10"/>
      <c r="D129" s="10"/>
      <c r="E129" s="10"/>
      <c r="F129" s="107">
        <f>F99*AI19</f>
        <v>116494.7047619048</v>
      </c>
      <c r="G129" s="10"/>
      <c r="H129" s="10"/>
      <c r="I129" s="10"/>
      <c r="J129" s="10"/>
      <c r="K129" s="10"/>
      <c r="L129" s="10"/>
      <c r="M129" t="s" s="24">
        <v>46</v>
      </c>
      <c r="N129" s="10"/>
      <c r="O129" s="108">
        <f>F129*$F$15</f>
        <v>139793.6457142857</v>
      </c>
      <c r="P129" s="107">
        <f>F129*$AK$129/1000</f>
        <v>312.2058087619048</v>
      </c>
      <c r="Q129" s="10"/>
      <c r="R129" s="10"/>
      <c r="S129" s="10"/>
      <c r="T129" s="10"/>
      <c r="U129" s="10"/>
      <c r="V129" t="s" s="49">
        <v>154</v>
      </c>
      <c r="W129" s="10"/>
      <c r="X129" s="10"/>
      <c r="Y129" s="10"/>
      <c r="Z129" s="107"/>
      <c r="AA129" s="109">
        <f>F129*BI18*BI19</f>
        <v>11183.491657142857</v>
      </c>
      <c r="AB129" s="10"/>
      <c r="AC129" s="10"/>
      <c r="AD129" s="109">
        <f>(F129*BI18)/BI20</f>
        <v>11269.137099095988</v>
      </c>
      <c r="AE129" s="10"/>
      <c r="AF129" t="s" s="110">
        <v>155</v>
      </c>
      <c r="AG129" s="10"/>
      <c r="AH129" s="10"/>
      <c r="AI129" t="s" s="105">
        <v>156</v>
      </c>
      <c r="AJ129" s="10"/>
      <c r="AK129" s="106">
        <v>2.68</v>
      </c>
      <c r="AL129" s="10"/>
      <c r="AM129" s="10"/>
      <c r="AN129" s="10"/>
      <c r="AO129" s="10"/>
      <c r="AP129" s="10"/>
      <c r="AQ129" s="10"/>
      <c r="AR129" s="10"/>
      <c r="AS129" s="10"/>
      <c r="AT129" t="s" s="105">
        <v>157</v>
      </c>
      <c r="AU129" s="10"/>
      <c r="AV129" s="10"/>
      <c r="AW129" s="10"/>
      <c r="AX129" s="10"/>
      <c r="AY129" s="10"/>
      <c r="AZ129" s="105"/>
      <c r="BA129" s="10"/>
      <c r="BB129" s="10"/>
      <c r="BC129" s="10"/>
      <c r="BD129" s="10"/>
      <c r="BE129" s="10"/>
      <c r="BF129" s="10"/>
      <c r="BG129" s="10"/>
      <c r="BH129" s="105"/>
      <c r="BI129" s="105"/>
    </row>
    <row r="130" ht="20" customHeight="1">
      <c r="A130" s="8"/>
      <c r="B130" t="s" s="24">
        <v>50</v>
      </c>
      <c r="C130" s="10"/>
      <c r="D130" s="10"/>
      <c r="E130" s="10"/>
      <c r="F130" s="107">
        <f>F99*AI20</f>
        <v>0</v>
      </c>
      <c r="G130" s="10"/>
      <c r="H130" s="10"/>
      <c r="I130" s="10"/>
      <c r="J130" s="10"/>
      <c r="K130" s="10"/>
      <c r="L130" s="10"/>
      <c r="M130" t="s" s="24">
        <v>46</v>
      </c>
      <c r="N130" s="10"/>
      <c r="O130" s="108">
        <f>F130*$F$15</f>
        <v>0</v>
      </c>
      <c r="P130" s="107">
        <f>F130*$AK$129/1000</f>
        <v>0</v>
      </c>
      <c r="Q130" s="10"/>
      <c r="R130" s="10"/>
      <c r="S130" s="10"/>
      <c r="T130" s="10"/>
      <c r="U130" s="10"/>
      <c r="V130" s="107"/>
      <c r="W130" s="10"/>
      <c r="X130" s="10"/>
      <c r="Y130" s="10"/>
      <c r="Z130" s="107"/>
      <c r="AA130" s="109">
        <f>F130*BI18*BI19</f>
        <v>0</v>
      </c>
      <c r="AB130" s="10"/>
      <c r="AC130" s="10"/>
      <c r="AD130" s="109">
        <f>(F130*BI18)/BI20</f>
        <v>0</v>
      </c>
      <c r="AE130" s="10"/>
      <c r="AF130" t="s" s="105">
        <v>158</v>
      </c>
      <c r="AG130" s="10"/>
      <c r="AH130" s="10"/>
      <c r="AI130" t="s" s="105">
        <v>159</v>
      </c>
      <c r="AJ130" s="10"/>
      <c r="AK130" s="111">
        <f>(F99*F12)*(12*P96)</f>
        <v>1316571.428571429</v>
      </c>
      <c r="AL130" s="10"/>
      <c r="AM130" s="10"/>
      <c r="AN130" s="10"/>
      <c r="AO130" s="10"/>
      <c r="AP130" s="10"/>
      <c r="AQ130" s="10"/>
      <c r="AR130" s="10"/>
      <c r="AS130" s="10"/>
      <c r="AT130" t="s" s="105">
        <v>160</v>
      </c>
      <c r="AU130" s="10"/>
      <c r="AV130" s="10"/>
      <c r="AW130" s="10"/>
      <c r="AX130" s="10"/>
      <c r="AY130" s="10"/>
      <c r="AZ130" s="111">
        <f>(F101*F12)*(12*P96)</f>
        <v>2194285.714285715</v>
      </c>
      <c r="BA130" s="10"/>
      <c r="BB130" s="10"/>
      <c r="BC130" s="10"/>
      <c r="BD130" s="10"/>
      <c r="BE130" s="10"/>
      <c r="BF130" s="10"/>
      <c r="BG130" s="10"/>
      <c r="BH130" s="105"/>
      <c r="BI130" s="105"/>
    </row>
    <row r="131" ht="20" customHeight="1">
      <c r="A131" s="8"/>
      <c r="B131" t="s" s="24">
        <v>161</v>
      </c>
      <c r="C131" s="10"/>
      <c r="D131" s="10"/>
      <c r="E131" s="10"/>
      <c r="F131" s="107">
        <f>F100*AI21</f>
        <v>438517.2857142857</v>
      </c>
      <c r="G131" s="10"/>
      <c r="H131" s="10"/>
      <c r="I131" s="10"/>
      <c r="J131" s="10"/>
      <c r="K131" s="10"/>
      <c r="L131" s="10"/>
      <c r="M131" t="s" s="24">
        <v>46</v>
      </c>
      <c r="N131" s="10"/>
      <c r="O131" s="107"/>
      <c r="P131" s="107">
        <f>F131*$AK$129/1000</f>
        <v>1175.226325714286</v>
      </c>
      <c r="Q131" s="10"/>
      <c r="R131" s="10"/>
      <c r="S131" s="10"/>
      <c r="T131" s="10"/>
      <c r="U131" s="10"/>
      <c r="V131" s="107"/>
      <c r="W131" s="10"/>
      <c r="X131" s="10"/>
      <c r="Y131" s="10"/>
      <c r="Z131" s="107"/>
      <c r="AA131" s="109">
        <f>F131*BI18*BI19</f>
        <v>42097.659428571424</v>
      </c>
      <c r="AB131" s="10"/>
      <c r="AC131" s="10"/>
      <c r="AD131" s="109">
        <f>(F131*BI18)/BI20</f>
        <v>42420.051822421832</v>
      </c>
      <c r="AE131" s="10"/>
      <c r="AF131" t="s" s="10">
        <v>162</v>
      </c>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5"/>
      <c r="BI131" s="105"/>
    </row>
    <row r="132" ht="20" customHeight="1">
      <c r="A132" s="8"/>
      <c r="B132" t="s" s="24">
        <v>163</v>
      </c>
      <c r="C132" s="10"/>
      <c r="D132" s="10"/>
      <c r="E132" s="10"/>
      <c r="F132" s="107">
        <f>F100*AI22</f>
        <v>337708.7142857143</v>
      </c>
      <c r="G132" s="10"/>
      <c r="H132" s="10"/>
      <c r="I132" s="10"/>
      <c r="J132" s="10"/>
      <c r="K132" s="10"/>
      <c r="L132" s="10"/>
      <c r="M132" t="s" s="24">
        <v>46</v>
      </c>
      <c r="N132" s="10"/>
      <c r="O132" s="107"/>
      <c r="P132" s="107">
        <f>F132*$AK$129/1000</f>
        <v>905.0593542857144</v>
      </c>
      <c r="Q132" s="10"/>
      <c r="R132" s="10"/>
      <c r="S132" s="10"/>
      <c r="T132" s="10"/>
      <c r="U132" s="10"/>
      <c r="V132" s="107"/>
      <c r="W132" s="10"/>
      <c r="X132" s="10"/>
      <c r="Y132" s="10"/>
      <c r="Z132" s="107"/>
      <c r="AA132" s="109">
        <f>F132*BI18*BI19</f>
        <v>32420.036571428573</v>
      </c>
      <c r="AB132" s="10"/>
      <c r="AC132" s="10"/>
      <c r="AD132" s="109">
        <f>(F132*BI18)/BI20</f>
        <v>32668.315771290381</v>
      </c>
      <c r="AE132" s="10"/>
      <c r="AF132" t="s" s="10">
        <v>164</v>
      </c>
      <c r="AG132" s="10"/>
      <c r="AH132" s="10"/>
      <c r="AI132" s="10"/>
      <c r="AJ132" s="10"/>
      <c r="AK132" s="10"/>
      <c r="AL132" s="10"/>
      <c r="AM132" s="87">
        <v>1400</v>
      </c>
      <c r="AN132" s="10"/>
      <c r="AO132" s="10"/>
      <c r="AP132" s="10"/>
      <c r="AQ132" t="s" s="13">
        <v>165</v>
      </c>
      <c r="AR132" s="10"/>
      <c r="AS132" s="10"/>
      <c r="AT132" s="10"/>
      <c r="AU132" s="10"/>
      <c r="AV132" s="10"/>
      <c r="AW132" s="10"/>
      <c r="AX132" s="10"/>
      <c r="AY132" s="10"/>
      <c r="AZ132" s="10"/>
      <c r="BA132" s="87"/>
      <c r="BB132" s="10"/>
      <c r="BC132" s="10"/>
      <c r="BD132" s="10"/>
      <c r="BE132" s="10"/>
      <c r="BF132" s="10"/>
      <c r="BG132" s="10"/>
      <c r="BH132" s="105"/>
      <c r="BI132" s="105"/>
    </row>
    <row r="133" ht="20" customHeight="1">
      <c r="A133" s="8"/>
      <c r="B133" t="s" s="24">
        <v>57</v>
      </c>
      <c r="C133" s="10"/>
      <c r="D133" s="10"/>
      <c r="E133" s="10"/>
      <c r="F133" s="107">
        <f>F100*AI23</f>
        <v>418355.5714285714</v>
      </c>
      <c r="G133" s="10"/>
      <c r="H133" s="10"/>
      <c r="I133" s="10"/>
      <c r="J133" s="10"/>
      <c r="K133" s="10"/>
      <c r="L133" s="10"/>
      <c r="M133" t="s" s="24">
        <v>46</v>
      </c>
      <c r="N133" s="10"/>
      <c r="O133" s="107"/>
      <c r="P133" s="107">
        <f>F133*$AK$129/1000</f>
        <v>1121.192931428571</v>
      </c>
      <c r="Q133" s="10"/>
      <c r="R133" s="10"/>
      <c r="S133" s="10"/>
      <c r="T133" s="10"/>
      <c r="U133" s="10"/>
      <c r="V133" s="107"/>
      <c r="W133" s="10"/>
      <c r="X133" s="10"/>
      <c r="Y133" s="10"/>
      <c r="Z133" s="107"/>
      <c r="AA133" s="109">
        <f>F133*BI18*BI19</f>
        <v>40162.134857142853</v>
      </c>
      <c r="AB133" s="10"/>
      <c r="AC133" s="10"/>
      <c r="AD133" s="109">
        <f>(F133*BI18)/BI20</f>
        <v>40469.704612195543</v>
      </c>
      <c r="AE133" s="10"/>
      <c r="AF133" t="s" s="95">
        <v>166</v>
      </c>
      <c r="AG133" s="10"/>
      <c r="AH133" s="10"/>
      <c r="AI133" s="10"/>
      <c r="AJ133" s="10"/>
      <c r="AK133" s="10"/>
      <c r="AL133" s="10"/>
      <c r="AM133" s="87">
        <f>AM132/$AK$129</f>
        <v>522.3880597014925</v>
      </c>
      <c r="AN133" s="10"/>
      <c r="AO133" s="10"/>
      <c r="AP133" s="10"/>
      <c r="AQ133" t="s" s="13">
        <v>167</v>
      </c>
      <c r="AR133" s="10"/>
      <c r="AS133" s="10"/>
      <c r="AT133" s="10"/>
      <c r="AU133" s="10"/>
      <c r="AV133" s="10"/>
      <c r="AW133" s="95"/>
      <c r="AX133" s="10"/>
      <c r="AY133" s="10"/>
      <c r="AZ133" s="10"/>
      <c r="BA133" s="87"/>
      <c r="BB133" s="10"/>
      <c r="BC133" s="10"/>
      <c r="BD133" s="10"/>
      <c r="BE133" s="10"/>
      <c r="BF133" s="10"/>
      <c r="BG133" s="10"/>
      <c r="BH133" s="105"/>
      <c r="BI133" s="105"/>
    </row>
    <row r="134" ht="20" customHeight="1">
      <c r="A134" s="8"/>
      <c r="B134" t="s" s="24">
        <v>55</v>
      </c>
      <c r="C134" s="10"/>
      <c r="D134" s="10"/>
      <c r="E134" s="10"/>
      <c r="F134" s="112">
        <f>F100*AI24</f>
        <v>529245</v>
      </c>
      <c r="G134" s="10"/>
      <c r="H134" s="10"/>
      <c r="I134" s="10"/>
      <c r="J134" s="10"/>
      <c r="K134" s="10"/>
      <c r="L134" s="10"/>
      <c r="M134" t="s" s="24">
        <v>46</v>
      </c>
      <c r="N134" s="10"/>
      <c r="O134" s="107"/>
      <c r="P134" s="107">
        <f>F134*$AK$129/1000</f>
        <v>1418.3766</v>
      </c>
      <c r="Q134" s="10"/>
      <c r="R134" s="10"/>
      <c r="S134" s="10"/>
      <c r="T134" s="10"/>
      <c r="U134" s="10"/>
      <c r="V134" s="107"/>
      <c r="W134" s="10"/>
      <c r="X134" s="10"/>
      <c r="Y134" s="10"/>
      <c r="Z134" s="107"/>
      <c r="AA134" s="109">
        <f>F134*BI18*BI19</f>
        <v>50807.52</v>
      </c>
      <c r="AB134" s="10"/>
      <c r="AC134" s="10"/>
      <c r="AD134" s="109">
        <f>(F134*BI18)/BI20</f>
        <v>51196.614268440149</v>
      </c>
      <c r="AE134" s="10"/>
      <c r="AF134" t="s" s="113">
        <v>168</v>
      </c>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t="s" s="105">
        <v>169</v>
      </c>
    </row>
    <row r="135" ht="23" customHeight="1">
      <c r="A135" s="8"/>
      <c r="B135" s="105"/>
      <c r="C135" s="10"/>
      <c r="D135" s="10"/>
      <c r="E135" s="10"/>
      <c r="F135" s="111"/>
      <c r="G135" s="10"/>
      <c r="H135" s="10"/>
      <c r="I135" s="10"/>
      <c r="J135" s="10"/>
      <c r="K135" s="10"/>
      <c r="L135" s="10"/>
      <c r="M135" s="111"/>
      <c r="N135" s="10"/>
      <c r="O135" s="111"/>
      <c r="P135" s="111"/>
      <c r="Q135" s="10"/>
      <c r="R135" s="10"/>
      <c r="S135" s="10"/>
      <c r="T135" s="10"/>
      <c r="U135" s="10"/>
      <c r="V135" s="111"/>
      <c r="W135" s="10"/>
      <c r="X135" s="10"/>
      <c r="Y135" s="10"/>
      <c r="Z135" s="111"/>
      <c r="AA135" s="105"/>
      <c r="AB135" s="10"/>
      <c r="AC135" s="10"/>
      <c r="AD135" s="114"/>
      <c r="AE135" s="10"/>
      <c r="AF135" t="s" s="113">
        <v>170</v>
      </c>
      <c r="AG135" s="10"/>
      <c r="AH135" s="10"/>
      <c r="AI135" s="115">
        <f>((P94*((13600*2.2)*1000))/1000000)*(203.6*0.45)</f>
        <v>1973714688</v>
      </c>
      <c r="AJ135" s="10"/>
      <c r="AK135" s="10"/>
      <c r="AL135" s="10"/>
      <c r="AM135" s="10"/>
      <c r="AN135" s="10"/>
      <c r="AO135" s="10"/>
      <c r="AP135" s="10"/>
      <c r="AQ135" s="10"/>
      <c r="AR135" s="10"/>
      <c r="AS135" s="10"/>
      <c r="AT135" t="s" s="105">
        <v>171</v>
      </c>
      <c r="AU135" s="10"/>
      <c r="AV135" s="10"/>
      <c r="AW135" s="10"/>
      <c r="AX135" s="10"/>
      <c r="AY135" s="10"/>
      <c r="AZ135" t="s" s="39">
        <v>172</v>
      </c>
      <c r="BA135" s="10"/>
      <c r="BB135" s="10"/>
      <c r="BC135" s="10"/>
      <c r="BD135" s="10"/>
      <c r="BE135" s="116">
        <f>AI135/68.7</f>
        <v>28729471.44104804</v>
      </c>
      <c r="BF135" s="10"/>
      <c r="BG135" s="10"/>
      <c r="BH135" s="116">
        <f>AI135/3060</f>
        <v>645004.8000000002</v>
      </c>
      <c r="BI135" s="117">
        <f>AI135*0.0000000000015</f>
        <v>0.002960572032000001</v>
      </c>
    </row>
    <row r="136" ht="23" customHeight="1">
      <c r="A136" s="8"/>
      <c r="B136" t="s" s="38">
        <v>173</v>
      </c>
      <c r="C136" s="10"/>
      <c r="D136" s="10"/>
      <c r="E136" s="10"/>
      <c r="F136" s="112"/>
      <c r="G136" s="10"/>
      <c r="H136" s="10"/>
      <c r="I136" s="10"/>
      <c r="J136" s="10"/>
      <c r="K136" s="10"/>
      <c r="L136" s="10"/>
      <c r="M136" s="107"/>
      <c r="N136" s="10"/>
      <c r="O136" s="107"/>
      <c r="P136" s="111"/>
      <c r="Q136" s="10"/>
      <c r="R136" s="10"/>
      <c r="S136" s="10"/>
      <c r="T136" s="10"/>
      <c r="U136" s="10"/>
      <c r="V136" s="107"/>
      <c r="W136" s="10"/>
      <c r="X136" s="10"/>
      <c r="Y136" s="10"/>
      <c r="Z136" s="107"/>
      <c r="AA136" s="109"/>
      <c r="AB136" s="10"/>
      <c r="AC136" s="10"/>
      <c r="AD136" s="109"/>
      <c r="AE136" s="10"/>
      <c r="AF136" t="s" s="113">
        <v>174</v>
      </c>
      <c r="AG136" s="10"/>
      <c r="AH136" s="10"/>
      <c r="AI136" s="115">
        <f>((P95*((13600*2.2)*1000))/1000000)*(203.6*0.45)</f>
        <v>3289524480.000001</v>
      </c>
      <c r="AJ136" s="10"/>
      <c r="AK136" s="10"/>
      <c r="AL136" s="10"/>
      <c r="AM136" s="10"/>
      <c r="AN136" s="10"/>
      <c r="AO136" s="10"/>
      <c r="AP136" s="10"/>
      <c r="AQ136" s="10"/>
      <c r="AR136" s="10"/>
      <c r="AS136" s="10"/>
      <c r="AT136" s="105"/>
      <c r="AU136" s="10"/>
      <c r="AV136" s="10"/>
      <c r="AW136" s="10"/>
      <c r="AX136" s="10"/>
      <c r="AY136" s="10"/>
      <c r="AZ136" s="105"/>
      <c r="BA136" s="10"/>
      <c r="BB136" s="10"/>
      <c r="BC136" s="10"/>
      <c r="BD136" s="10"/>
      <c r="BE136" s="116">
        <f>AI136/68.7</f>
        <v>47882452.40174673</v>
      </c>
      <c r="BF136" s="10"/>
      <c r="BG136" s="10"/>
      <c r="BH136" s="116">
        <f>AI136/3060</f>
        <v>1075008</v>
      </c>
      <c r="BI136" s="117">
        <f>AI136*0.0000000000015</f>
        <v>0.004934286720000002</v>
      </c>
    </row>
    <row r="137" ht="20" customHeight="1">
      <c r="A137" s="8"/>
      <c r="B137" t="s" s="24">
        <v>45</v>
      </c>
      <c r="C137" s="10"/>
      <c r="D137" s="10"/>
      <c r="E137" s="10"/>
      <c r="F137" s="112">
        <f>AI19*F101</f>
        <v>194157.8412698413</v>
      </c>
      <c r="G137" s="10"/>
      <c r="H137" s="10"/>
      <c r="I137" s="10"/>
      <c r="J137" s="10"/>
      <c r="K137" s="10"/>
      <c r="L137" s="10"/>
      <c r="M137" t="s" s="24">
        <v>46</v>
      </c>
      <c r="N137" s="10"/>
      <c r="O137" s="114">
        <f>F137*$F$15</f>
        <v>232989.4095238095</v>
      </c>
      <c r="P137" s="107">
        <f>F137*$AK$129/1000</f>
        <v>520.3430146031747</v>
      </c>
      <c r="Q137" s="10"/>
      <c r="R137" s="10"/>
      <c r="S137" s="10"/>
      <c r="T137" s="10"/>
      <c r="U137" s="10"/>
      <c r="V137" t="s" s="49">
        <v>154</v>
      </c>
      <c r="W137" s="10"/>
      <c r="X137" s="10"/>
      <c r="Y137" s="10"/>
      <c r="Z137" s="107"/>
      <c r="AA137" s="109">
        <f>F137*BI18*BI19</f>
        <v>18639.152761904759</v>
      </c>
      <c r="AB137" s="10"/>
      <c r="AC137" s="10"/>
      <c r="AD137" s="109">
        <f>(F137*BI18)/BI20</f>
        <v>18781.895165159978</v>
      </c>
      <c r="AE137" s="10"/>
      <c r="AF137" s="105"/>
      <c r="AG137" s="10"/>
      <c r="AH137" s="10"/>
      <c r="AI137" s="105"/>
      <c r="AJ137" s="10"/>
      <c r="AK137" s="10"/>
      <c r="AL137" s="10"/>
      <c r="AM137" s="10"/>
      <c r="AN137" s="10"/>
      <c r="AO137" s="10"/>
      <c r="AP137" s="10"/>
      <c r="AQ137" s="10"/>
      <c r="AR137" s="10"/>
      <c r="AS137" s="10"/>
      <c r="AT137" s="105"/>
      <c r="AU137" s="10"/>
      <c r="AV137" s="10"/>
      <c r="AW137" s="10"/>
      <c r="AX137" s="10"/>
      <c r="AY137" s="10"/>
      <c r="AZ137" s="105"/>
      <c r="BA137" s="10"/>
      <c r="BB137" s="10"/>
      <c r="BC137" s="10"/>
      <c r="BD137" s="10"/>
      <c r="BE137" s="10"/>
      <c r="BF137" s="10"/>
      <c r="BG137" s="10"/>
      <c r="BH137" s="105"/>
      <c r="BI137" s="105"/>
    </row>
    <row r="138" ht="20" customHeight="1">
      <c r="A138" s="8"/>
      <c r="B138" t="s" s="24">
        <v>50</v>
      </c>
      <c r="C138" s="10"/>
      <c r="D138" s="10"/>
      <c r="E138" s="10"/>
      <c r="F138" s="112">
        <f>AI20*F101</f>
        <v>0</v>
      </c>
      <c r="G138" s="10"/>
      <c r="H138" s="10"/>
      <c r="I138" s="10"/>
      <c r="J138" s="10"/>
      <c r="K138" s="10"/>
      <c r="L138" s="10"/>
      <c r="M138" t="s" s="24">
        <v>46</v>
      </c>
      <c r="N138" s="10"/>
      <c r="O138" s="108">
        <f>F138*$F$15</f>
        <v>0</v>
      </c>
      <c r="P138" s="107">
        <f>F138*$AK$129/1000</f>
        <v>0</v>
      </c>
      <c r="Q138" s="10"/>
      <c r="R138" s="10"/>
      <c r="S138" s="10"/>
      <c r="T138" s="10"/>
      <c r="U138" s="10"/>
      <c r="V138" s="107"/>
      <c r="W138" s="10"/>
      <c r="X138" s="10"/>
      <c r="Y138" s="10"/>
      <c r="Z138" s="107"/>
      <c r="AA138" s="109">
        <f>F138*BI18*BI19</f>
        <v>0</v>
      </c>
      <c r="AB138" s="10"/>
      <c r="AC138" s="10"/>
      <c r="AD138" s="109">
        <f>(F138*BI18)/BI20</f>
        <v>0</v>
      </c>
      <c r="AE138" s="10"/>
      <c r="AF138" t="s" s="104">
        <v>175</v>
      </c>
      <c r="AG138" s="10"/>
      <c r="AH138" s="10"/>
      <c r="AI138" s="10"/>
      <c r="AJ138" s="10"/>
      <c r="AK138" s="10"/>
      <c r="AL138" s="10"/>
      <c r="AM138" s="10"/>
      <c r="AN138" s="10"/>
      <c r="AO138" s="10"/>
      <c r="AP138" s="10"/>
      <c r="AQ138" s="10"/>
      <c r="AR138" s="10"/>
      <c r="AS138" s="10"/>
      <c r="AT138" s="10"/>
      <c r="AU138" s="10"/>
      <c r="AV138" s="10"/>
      <c r="AW138" s="10"/>
      <c r="AX138" s="10"/>
      <c r="AY138" s="10"/>
      <c r="AZ138" t="s" s="104">
        <v>176</v>
      </c>
      <c r="BA138" s="10"/>
      <c r="BB138" s="10"/>
      <c r="BC138" s="10"/>
      <c r="BD138" s="10"/>
      <c r="BE138" s="10"/>
      <c r="BF138" s="10"/>
      <c r="BG138" s="10"/>
      <c r="BH138" t="s" s="104">
        <v>41</v>
      </c>
      <c r="BI138" s="105"/>
    </row>
    <row r="139" ht="20" customHeight="1">
      <c r="A139" s="8"/>
      <c r="B139" t="s" s="24">
        <v>161</v>
      </c>
      <c r="C139" s="10"/>
      <c r="D139" s="10"/>
      <c r="E139" s="10"/>
      <c r="F139" s="112">
        <f>F102*AI21</f>
        <v>730862.142857143</v>
      </c>
      <c r="G139" s="10"/>
      <c r="H139" s="10"/>
      <c r="I139" s="10"/>
      <c r="J139" s="10"/>
      <c r="K139" s="10"/>
      <c r="L139" s="10"/>
      <c r="M139" t="s" s="24">
        <v>46</v>
      </c>
      <c r="N139" s="10"/>
      <c r="O139" s="107"/>
      <c r="P139" s="107">
        <f>F139*$AK$129/1000</f>
        <v>1958.710542857143</v>
      </c>
      <c r="Q139" s="10"/>
      <c r="R139" s="10"/>
      <c r="S139" s="10"/>
      <c r="T139" s="10"/>
      <c r="U139" s="10"/>
      <c r="V139" s="107"/>
      <c r="W139" s="10"/>
      <c r="X139" s="10"/>
      <c r="Y139" s="10"/>
      <c r="Z139" s="107"/>
      <c r="AA139" s="109">
        <f>F139*BI18*BI19</f>
        <v>70162.765714285735</v>
      </c>
      <c r="AB139" s="10"/>
      <c r="AC139" s="10"/>
      <c r="AD139" s="109">
        <f>(F139*BI18)/BI20</f>
        <v>70700.086370703080</v>
      </c>
      <c r="AE139" s="10"/>
      <c r="AF139" t="s" s="38">
        <f>B94</f>
        <v>177</v>
      </c>
      <c r="AG139" s="10"/>
      <c r="AH139" s="10"/>
      <c r="AI139" s="111"/>
      <c r="AJ139" s="10"/>
      <c r="AK139" s="10"/>
      <c r="AL139" s="10"/>
      <c r="AM139" s="10"/>
      <c r="AN139" s="10"/>
      <c r="AO139" s="10"/>
      <c r="AP139" s="10"/>
      <c r="AQ139" s="10"/>
      <c r="AR139" s="10"/>
      <c r="AS139" s="10"/>
      <c r="AT139" s="105"/>
      <c r="AU139" s="10"/>
      <c r="AV139" s="10"/>
      <c r="AW139" s="10"/>
      <c r="AX139" s="10"/>
      <c r="AY139" s="10"/>
      <c r="AZ139" s="105"/>
      <c r="BA139" s="10"/>
      <c r="BB139" s="10"/>
      <c r="BC139" s="10"/>
      <c r="BD139" s="10"/>
      <c r="BE139" s="10"/>
      <c r="BF139" s="10"/>
      <c r="BG139" s="10"/>
      <c r="BH139" s="105"/>
      <c r="BI139" s="105"/>
    </row>
    <row r="140" ht="20" customHeight="1">
      <c r="A140" s="8"/>
      <c r="B140" t="s" s="24">
        <v>163</v>
      </c>
      <c r="C140" s="10"/>
      <c r="D140" s="10"/>
      <c r="E140" s="10"/>
      <c r="F140" s="112">
        <f>F102*AI22</f>
        <v>562847.8571428573</v>
      </c>
      <c r="G140" s="10"/>
      <c r="H140" s="10"/>
      <c r="I140" s="10"/>
      <c r="J140" s="10"/>
      <c r="K140" s="10"/>
      <c r="L140" s="10"/>
      <c r="M140" t="s" s="24">
        <v>46</v>
      </c>
      <c r="N140" s="10"/>
      <c r="O140" s="107"/>
      <c r="P140" s="107">
        <f>F140*$AK$129/1000</f>
        <v>1508.432257142858</v>
      </c>
      <c r="Q140" s="10"/>
      <c r="R140" s="10"/>
      <c r="S140" s="10"/>
      <c r="T140" s="10"/>
      <c r="U140" s="10"/>
      <c r="V140" s="107"/>
      <c r="W140" s="10"/>
      <c r="X140" s="10"/>
      <c r="Y140" s="10"/>
      <c r="Z140" s="107"/>
      <c r="AA140" s="109">
        <f>F140*BI18*BI19</f>
        <v>54033.3942857143</v>
      </c>
      <c r="AB140" s="10"/>
      <c r="AC140" s="10"/>
      <c r="AD140" s="109">
        <f>(F140*BI18)/BI20</f>
        <v>54447.192952150654</v>
      </c>
      <c r="AE140" s="10"/>
      <c r="AF140" t="s" s="24">
        <f>B130</f>
        <v>178</v>
      </c>
      <c r="AG140" s="10"/>
      <c r="AH140" s="10"/>
      <c r="AI140" s="107">
        <f>P130*$P$96</f>
        <v>0</v>
      </c>
      <c r="AJ140" s="10"/>
      <c r="AK140" s="10"/>
      <c r="AL140" s="10"/>
      <c r="AM140" s="10"/>
      <c r="AN140" s="10"/>
      <c r="AO140" s="10"/>
      <c r="AP140" s="10"/>
      <c r="AQ140" s="10"/>
      <c r="AR140" s="10"/>
      <c r="AS140" s="10"/>
      <c r="AT140" t="s" s="24">
        <v>154</v>
      </c>
      <c r="AU140" s="10"/>
      <c r="AV140" s="10"/>
      <c r="AW140" s="10"/>
      <c r="AX140" s="10"/>
      <c r="AY140" s="10"/>
      <c r="AZ140" s="109">
        <f>AA130*P96</f>
        <v>0</v>
      </c>
      <c r="BA140" s="10"/>
      <c r="BB140" s="10"/>
      <c r="BC140" s="10"/>
      <c r="BD140" s="10"/>
      <c r="BE140" s="10"/>
      <c r="BF140" s="10"/>
      <c r="BG140" s="10"/>
      <c r="BH140" s="109">
        <f>P96*AD130</f>
        <v>0</v>
      </c>
      <c r="BI140" s="105"/>
    </row>
    <row r="141" ht="20" customHeight="1">
      <c r="A141" s="8"/>
      <c r="B141" t="s" s="24">
        <v>57</v>
      </c>
      <c r="C141" s="10"/>
      <c r="D141" s="10"/>
      <c r="E141" s="10"/>
      <c r="F141" s="112">
        <f>F102*AI23</f>
        <v>697259.2857142857</v>
      </c>
      <c r="G141" s="10"/>
      <c r="H141" s="10"/>
      <c r="I141" s="10"/>
      <c r="J141" s="10"/>
      <c r="K141" s="10"/>
      <c r="L141" s="10"/>
      <c r="M141" t="s" s="24">
        <v>46</v>
      </c>
      <c r="N141" s="10"/>
      <c r="O141" s="107"/>
      <c r="P141" s="107">
        <f>F141*$AK$129/1000</f>
        <v>1868.654885714286</v>
      </c>
      <c r="Q141" s="10"/>
      <c r="R141" s="10"/>
      <c r="S141" s="10"/>
      <c r="T141" s="10"/>
      <c r="U141" s="10"/>
      <c r="V141" s="107"/>
      <c r="W141" s="10"/>
      <c r="X141" s="10"/>
      <c r="Y141" s="10"/>
      <c r="Z141" s="107"/>
      <c r="AA141" s="109">
        <f>F141*BI18*BI19</f>
        <v>66936.891428571427</v>
      </c>
      <c r="AB141" s="10"/>
      <c r="AC141" s="10"/>
      <c r="AD141" s="109">
        <f>(F141*BI18)/BI20</f>
        <v>67449.507686992569</v>
      </c>
      <c r="AE141" s="10"/>
      <c r="AF141" t="s" s="24">
        <f>B129</f>
        <v>179</v>
      </c>
      <c r="AG141" s="10"/>
      <c r="AH141" s="10"/>
      <c r="AI141" s="107">
        <f>P129*$P$96</f>
        <v>4995.292940190477</v>
      </c>
      <c r="AJ141" s="10"/>
      <c r="AK141" s="10"/>
      <c r="AL141" s="10"/>
      <c r="AM141" s="10"/>
      <c r="AN141" s="10"/>
      <c r="AO141" s="10"/>
      <c r="AP141" s="10"/>
      <c r="AQ141" s="10"/>
      <c r="AR141" s="10"/>
      <c r="AS141" s="10"/>
      <c r="AT141" t="s" s="24">
        <v>154</v>
      </c>
      <c r="AU141" s="10"/>
      <c r="AV141" s="10"/>
      <c r="AW141" s="10"/>
      <c r="AX141" s="10"/>
      <c r="AY141" s="10"/>
      <c r="AZ141" s="109">
        <f>AA129*P96</f>
        <v>178935.8665142857</v>
      </c>
      <c r="BA141" s="10"/>
      <c r="BB141" s="10"/>
      <c r="BC141" s="10"/>
      <c r="BD141" s="10"/>
      <c r="BE141" s="10"/>
      <c r="BF141" s="10"/>
      <c r="BG141" s="10"/>
      <c r="BH141" s="109">
        <f>P96*AD129</f>
        <v>180306.1935855358</v>
      </c>
      <c r="BI141" s="105"/>
    </row>
    <row r="142" ht="20" customHeight="1">
      <c r="A142" s="8"/>
      <c r="B142" t="s" s="24">
        <v>55</v>
      </c>
      <c r="C142" s="10"/>
      <c r="D142" s="10"/>
      <c r="E142" s="10"/>
      <c r="F142" s="112">
        <f>F102*AI24</f>
        <v>882075.0000000001</v>
      </c>
      <c r="G142" s="10"/>
      <c r="H142" s="10"/>
      <c r="I142" s="10"/>
      <c r="J142" s="10"/>
      <c r="K142" s="10"/>
      <c r="L142" s="10"/>
      <c r="M142" t="s" s="24">
        <v>46</v>
      </c>
      <c r="N142" s="10"/>
      <c r="O142" s="107"/>
      <c r="P142" s="107">
        <f>F142*$AK$129/1000</f>
        <v>2363.961</v>
      </c>
      <c r="Q142" s="10"/>
      <c r="R142" s="10"/>
      <c r="S142" s="10"/>
      <c r="T142" s="10"/>
      <c r="U142" s="10"/>
      <c r="V142" s="107"/>
      <c r="W142" s="10"/>
      <c r="X142" s="10"/>
      <c r="Y142" s="10"/>
      <c r="Z142" s="107"/>
      <c r="AA142" s="109">
        <f>F142*BI18*BI19</f>
        <v>84679.200000000012</v>
      </c>
      <c r="AB142" s="10"/>
      <c r="AC142" s="10"/>
      <c r="AD142" s="109">
        <f>(F142*BI18)/BI20</f>
        <v>85327.690447400266</v>
      </c>
      <c r="AE142" s="10"/>
      <c r="AF142" t="s" s="24">
        <f>B131</f>
        <v>180</v>
      </c>
      <c r="AG142" s="10"/>
      <c r="AH142" s="10"/>
      <c r="AI142" s="107">
        <f>P131*P96</f>
        <v>18803.621211428570</v>
      </c>
      <c r="AJ142" s="10"/>
      <c r="AK142" s="10"/>
      <c r="AL142" s="10"/>
      <c r="AM142" s="10"/>
      <c r="AN142" s="10"/>
      <c r="AO142" s="10"/>
      <c r="AP142" s="10"/>
      <c r="AQ142" s="10"/>
      <c r="AR142" s="10"/>
      <c r="AS142" s="10"/>
      <c r="AT142" t="s" s="24">
        <v>154</v>
      </c>
      <c r="AU142" s="10"/>
      <c r="AV142" s="10"/>
      <c r="AW142" s="10"/>
      <c r="AX142" s="10"/>
      <c r="AY142" s="10"/>
      <c r="AZ142" s="109">
        <f>AA131*P96</f>
        <v>673562.5508571428</v>
      </c>
      <c r="BA142" s="10"/>
      <c r="BB142" s="10"/>
      <c r="BC142" s="10"/>
      <c r="BD142" s="10"/>
      <c r="BE142" s="10"/>
      <c r="BF142" s="10"/>
      <c r="BG142" s="10"/>
      <c r="BH142" s="109">
        <f>P96*AD131</f>
        <v>678720.8291587493</v>
      </c>
      <c r="BI142" s="105"/>
    </row>
    <row r="143" ht="20" customHeight="1">
      <c r="A143" s="8"/>
      <c r="B143" s="105"/>
      <c r="C143" s="10"/>
      <c r="D143" s="10"/>
      <c r="E143" s="10"/>
      <c r="F143" s="111"/>
      <c r="G143" s="10"/>
      <c r="H143" s="10"/>
      <c r="I143" s="10"/>
      <c r="J143" s="10"/>
      <c r="K143" s="10"/>
      <c r="L143" s="10"/>
      <c r="M143" s="10"/>
      <c r="N143" s="10"/>
      <c r="O143" s="111"/>
      <c r="P143" s="111"/>
      <c r="Q143" s="10"/>
      <c r="R143" s="10"/>
      <c r="S143" s="10"/>
      <c r="T143" s="10"/>
      <c r="U143" s="10"/>
      <c r="V143" s="10"/>
      <c r="W143" s="10"/>
      <c r="X143" s="10"/>
      <c r="Y143" s="10"/>
      <c r="Z143" s="111"/>
      <c r="AA143" s="105"/>
      <c r="AB143" s="10"/>
      <c r="AC143" s="10"/>
      <c r="AD143" s="105"/>
      <c r="AE143" s="10"/>
      <c r="AF143" t="s" s="110">
        <v>181</v>
      </c>
      <c r="AG143" s="10"/>
      <c r="AH143" s="10"/>
      <c r="AI143" s="24"/>
      <c r="AJ143" s="10"/>
      <c r="AK143" s="10"/>
      <c r="AL143" s="10"/>
      <c r="AM143" s="10"/>
      <c r="AN143" s="10"/>
      <c r="AO143" s="10"/>
      <c r="AP143" s="10"/>
      <c r="AQ143" s="10"/>
      <c r="AR143" s="10"/>
      <c r="AS143" s="10"/>
      <c r="AT143" s="24"/>
      <c r="AU143" s="10"/>
      <c r="AV143" s="10"/>
      <c r="AW143" s="10"/>
      <c r="AX143" s="10"/>
      <c r="AY143" s="10"/>
      <c r="AZ143" s="109"/>
      <c r="BA143" s="10"/>
      <c r="BB143" s="10"/>
      <c r="BC143" s="10"/>
      <c r="BD143" s="10"/>
      <c r="BE143" s="10"/>
      <c r="BF143" s="10"/>
      <c r="BG143" s="10"/>
      <c r="BH143" s="24"/>
      <c r="BI143" s="105"/>
    </row>
    <row r="144" ht="27" customHeight="1">
      <c r="A144" s="8"/>
      <c r="B144" t="s" s="118">
        <v>182</v>
      </c>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5"/>
      <c r="AE144" s="10"/>
      <c r="AF144" t="s" s="24">
        <f>B138</f>
        <v>178</v>
      </c>
      <c r="AG144" s="10"/>
      <c r="AH144" s="10"/>
      <c r="AI144" s="107">
        <f>P138*P96</f>
        <v>0</v>
      </c>
      <c r="AJ144" s="10"/>
      <c r="AK144" s="10"/>
      <c r="AL144" s="10"/>
      <c r="AM144" s="10"/>
      <c r="AN144" s="10"/>
      <c r="AO144" s="10"/>
      <c r="AP144" s="10"/>
      <c r="AQ144" s="10"/>
      <c r="AR144" s="10"/>
      <c r="AS144" s="10"/>
      <c r="AT144" t="s" s="24">
        <v>154</v>
      </c>
      <c r="AU144" s="10"/>
      <c r="AV144" s="10"/>
      <c r="AW144" s="10"/>
      <c r="AX144" s="10"/>
      <c r="AY144" s="10"/>
      <c r="AZ144" s="109">
        <f>AA138*P96</f>
        <v>0</v>
      </c>
      <c r="BA144" s="10"/>
      <c r="BB144" s="10"/>
      <c r="BC144" s="10"/>
      <c r="BD144" s="10"/>
      <c r="BE144" s="10"/>
      <c r="BF144" s="10"/>
      <c r="BG144" s="10"/>
      <c r="BH144" s="109">
        <f>P96*AD138</f>
        <v>0</v>
      </c>
      <c r="BI144" s="105"/>
    </row>
    <row r="145" ht="21" customHeight="1">
      <c r="A145" s="8"/>
      <c r="B145" s="10"/>
      <c r="C145" s="10"/>
      <c r="D145" s="10"/>
      <c r="E145" s="10"/>
      <c r="F145" t="s" s="42">
        <v>183</v>
      </c>
      <c r="G145" s="10"/>
      <c r="H145" s="10"/>
      <c r="I145" s="10"/>
      <c r="J145" s="10"/>
      <c r="K145" s="10"/>
      <c r="L145" s="10"/>
      <c r="M145" s="10"/>
      <c r="N145" s="10"/>
      <c r="O145" s="10"/>
      <c r="P145" t="s" s="42">
        <v>184</v>
      </c>
      <c r="Q145" s="10"/>
      <c r="R145" s="10"/>
      <c r="S145" s="10"/>
      <c r="T145" s="10"/>
      <c r="U145" s="10"/>
      <c r="V145" s="10"/>
      <c r="W145" s="10"/>
      <c r="X145" s="10"/>
      <c r="Y145" s="10"/>
      <c r="Z145" s="10"/>
      <c r="AA145" s="105"/>
      <c r="AB145" s="10"/>
      <c r="AC145" s="10"/>
      <c r="AD145" s="105"/>
      <c r="AE145" s="10"/>
      <c r="AF145" t="s" s="24">
        <f>B137</f>
        <v>179</v>
      </c>
      <c r="AG145" s="10"/>
      <c r="AH145" s="10"/>
      <c r="AI145" s="107">
        <f>P137*P96</f>
        <v>8325.488233650794</v>
      </c>
      <c r="AJ145" s="10"/>
      <c r="AK145" s="10"/>
      <c r="AL145" s="10"/>
      <c r="AM145" s="10"/>
      <c r="AN145" s="10"/>
      <c r="AO145" s="10"/>
      <c r="AP145" s="10"/>
      <c r="AQ145" s="10"/>
      <c r="AR145" s="10"/>
      <c r="AS145" s="10"/>
      <c r="AT145" t="s" s="24">
        <v>154</v>
      </c>
      <c r="AU145" s="10"/>
      <c r="AV145" s="10"/>
      <c r="AW145" s="10"/>
      <c r="AX145" s="10"/>
      <c r="AY145" s="10"/>
      <c r="AZ145" s="109">
        <f>AA137*P96</f>
        <v>298226.4441904761</v>
      </c>
      <c r="BA145" s="10"/>
      <c r="BB145" s="10"/>
      <c r="BC145" s="10"/>
      <c r="BD145" s="10"/>
      <c r="BE145" s="10"/>
      <c r="BF145" s="10"/>
      <c r="BG145" s="10"/>
      <c r="BH145" s="109">
        <f>P96*AD137</f>
        <v>300510.3226425597</v>
      </c>
      <c r="BI145" s="105"/>
    </row>
    <row r="146" ht="20" customHeight="1">
      <c r="A146" s="8"/>
      <c r="B146" t="s" s="24">
        <v>45</v>
      </c>
      <c r="C146" s="10"/>
      <c r="D146" s="10"/>
      <c r="E146" s="10"/>
      <c r="F146" s="119">
        <f>$F$99*AP19/1000000</f>
        <v>3.956248555272499</v>
      </c>
      <c r="G146" s="10"/>
      <c r="H146" t="s" s="10">
        <v>185</v>
      </c>
      <c r="I146" s="10"/>
      <c r="J146" s="120">
        <f>F146*1000000*$F$16</f>
        <v>316499.8844217999</v>
      </c>
      <c r="K146" s="10"/>
      <c r="L146" s="10"/>
      <c r="M146" s="10"/>
      <c r="N146" s="10"/>
      <c r="O146" s="10"/>
      <c r="P146" s="121">
        <f>$F$101*AP19/1000000</f>
        <v>6.593747592120833</v>
      </c>
      <c r="Q146" s="10"/>
      <c r="R146" t="s" s="10">
        <v>185</v>
      </c>
      <c r="S146" s="10"/>
      <c r="T146" s="120">
        <f>P146*1000000*$F$16</f>
        <v>527499.8073696666</v>
      </c>
      <c r="U146" s="10"/>
      <c r="V146" s="10"/>
      <c r="W146" s="10"/>
      <c r="X146" s="10"/>
      <c r="Y146" s="10"/>
      <c r="Z146" s="10"/>
      <c r="AA146" s="105"/>
      <c r="AB146" s="10"/>
      <c r="AC146" s="10"/>
      <c r="AD146" s="105"/>
      <c r="AE146" s="10"/>
      <c r="AF146" t="s" s="24">
        <f>B139</f>
        <v>180</v>
      </c>
      <c r="AG146" s="10"/>
      <c r="AH146" s="10"/>
      <c r="AI146" s="107">
        <f>P139*P96</f>
        <v>31339.368685714293</v>
      </c>
      <c r="AJ146" s="10"/>
      <c r="AK146" s="10"/>
      <c r="AL146" s="10"/>
      <c r="AM146" s="10"/>
      <c r="AN146" s="10"/>
      <c r="AO146" s="10"/>
      <c r="AP146" s="10"/>
      <c r="AQ146" s="10"/>
      <c r="AR146" s="10"/>
      <c r="AS146" s="10"/>
      <c r="AT146" t="s" s="24">
        <v>154</v>
      </c>
      <c r="AU146" s="10"/>
      <c r="AV146" s="10"/>
      <c r="AW146" s="10"/>
      <c r="AX146" s="10"/>
      <c r="AY146" s="10"/>
      <c r="AZ146" s="109">
        <f>AA139*P96</f>
        <v>1122604.251428572</v>
      </c>
      <c r="BA146" s="10"/>
      <c r="BB146" s="10"/>
      <c r="BC146" s="10"/>
      <c r="BD146" s="10"/>
      <c r="BE146" s="10"/>
      <c r="BF146" s="10"/>
      <c r="BG146" s="10"/>
      <c r="BH146" s="109">
        <f>P96*AD139</f>
        <v>1131201.381931249</v>
      </c>
      <c r="BI146" s="105"/>
    </row>
    <row r="147" ht="20" customHeight="1">
      <c r="A147" s="8"/>
      <c r="B147" t="s" s="24">
        <v>50</v>
      </c>
      <c r="C147" s="10"/>
      <c r="D147" s="10"/>
      <c r="E147" s="10"/>
      <c r="F147" s="119">
        <f>F99*AP20/1000000</f>
        <v>1.314138506121984</v>
      </c>
      <c r="G147" s="10"/>
      <c r="H147" t="s" s="10">
        <v>185</v>
      </c>
      <c r="I147" s="10"/>
      <c r="J147" s="120">
        <f>F147*1000000*$F$16</f>
        <v>105131.0804897587</v>
      </c>
      <c r="K147" s="10"/>
      <c r="L147" s="10"/>
      <c r="M147" s="10"/>
      <c r="N147" s="10"/>
      <c r="O147" s="10"/>
      <c r="P147" s="122">
        <f>$F$101*AP20/1000000</f>
        <v>2.19023084353664</v>
      </c>
      <c r="Q147" s="10"/>
      <c r="R147" t="s" s="10">
        <v>185</v>
      </c>
      <c r="S147" s="10"/>
      <c r="T147" s="120">
        <f>P147*1000000*$F$16</f>
        <v>175218.4674829312</v>
      </c>
      <c r="U147" s="10"/>
      <c r="V147" s="10"/>
      <c r="W147" s="10"/>
      <c r="X147" s="10"/>
      <c r="Y147" s="10"/>
      <c r="Z147" s="10"/>
      <c r="AA147" s="105"/>
      <c r="AB147" s="10"/>
      <c r="AC147" s="10"/>
      <c r="AD147" s="105"/>
      <c r="AE147" s="10"/>
      <c r="AF147" s="24"/>
      <c r="AG147" s="24"/>
      <c r="AH147" s="10"/>
      <c r="AI147" s="107"/>
      <c r="AJ147" s="10"/>
      <c r="AK147" s="10"/>
      <c r="AL147" s="10"/>
      <c r="AM147" s="10"/>
      <c r="AN147" s="10"/>
      <c r="AO147" s="10"/>
      <c r="AP147" s="10"/>
      <c r="AQ147" s="10"/>
      <c r="AR147" s="10"/>
      <c r="AS147" s="10"/>
      <c r="AT147" s="24"/>
      <c r="AU147" s="10"/>
      <c r="AV147" s="10"/>
      <c r="AW147" s="10"/>
      <c r="AX147" s="10"/>
      <c r="AY147" s="10"/>
      <c r="AZ147" s="109"/>
      <c r="BA147" s="10"/>
      <c r="BB147" s="10"/>
      <c r="BC147" s="10"/>
      <c r="BD147" s="10"/>
      <c r="BE147" s="10"/>
      <c r="BF147" s="10"/>
      <c r="BG147" s="10"/>
      <c r="BH147" s="109"/>
      <c r="BI147" s="105"/>
    </row>
    <row r="148" ht="28" customHeight="1">
      <c r="A148" s="8"/>
      <c r="B148" t="s" s="123">
        <v>186</v>
      </c>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5"/>
      <c r="AB148" s="10"/>
      <c r="AC148" s="10"/>
      <c r="AD148" s="105"/>
      <c r="AE148" s="10"/>
      <c r="AF148" s="24"/>
      <c r="AG148" s="24"/>
      <c r="AH148" s="10"/>
      <c r="AI148" s="107"/>
      <c r="AJ148" s="10"/>
      <c r="AK148" s="10"/>
      <c r="AL148" s="10"/>
      <c r="AM148" s="10"/>
      <c r="AN148" s="10"/>
      <c r="AO148" s="10"/>
      <c r="AP148" s="10"/>
      <c r="AQ148" s="10"/>
      <c r="AR148" s="10"/>
      <c r="AS148" s="10"/>
      <c r="AT148" s="24"/>
      <c r="AU148" s="10"/>
      <c r="AV148" s="10"/>
      <c r="AW148" s="10"/>
      <c r="AX148" s="10"/>
      <c r="AY148" s="10"/>
      <c r="AZ148" s="109"/>
      <c r="BA148" s="10"/>
      <c r="BB148" s="10"/>
      <c r="BC148" s="10"/>
      <c r="BD148" s="10"/>
      <c r="BE148" s="10"/>
      <c r="BF148" s="10"/>
      <c r="BG148" s="10"/>
      <c r="BH148" s="109"/>
      <c r="BI148" s="105"/>
    </row>
    <row r="149" ht="26" customHeight="1">
      <c r="A149" s="8"/>
      <c r="B149" t="s" s="24">
        <v>45</v>
      </c>
      <c r="C149" s="10"/>
      <c r="D149" s="10"/>
      <c r="E149" s="10"/>
      <c r="F149" s="124">
        <f>(F129*F15)-J146</f>
        <v>-176706.2387075142</v>
      </c>
      <c r="G149" s="10"/>
      <c r="H149" s="10"/>
      <c r="I149" s="10"/>
      <c r="J149" s="10"/>
      <c r="K149" s="10"/>
      <c r="L149" s="10"/>
      <c r="M149" s="10"/>
      <c r="N149" s="10"/>
      <c r="O149" s="10"/>
      <c r="P149" s="124">
        <f>F137*$F$15-T146</f>
        <v>-294510.3978458571</v>
      </c>
      <c r="Q149" s="10"/>
      <c r="R149" s="10"/>
      <c r="S149" s="10"/>
      <c r="T149" s="10"/>
      <c r="U149" s="10"/>
      <c r="V149" s="10"/>
      <c r="W149" s="10"/>
      <c r="X149" s="10"/>
      <c r="Y149" s="10"/>
      <c r="Z149" s="10"/>
      <c r="AA149" s="105"/>
      <c r="AB149" s="10"/>
      <c r="AC149" s="10"/>
      <c r="AD149" s="105"/>
      <c r="AE149" s="10"/>
      <c r="AF149" s="24"/>
      <c r="AG149" s="24"/>
      <c r="AH149" s="10"/>
      <c r="AI149" t="s" s="24">
        <v>120</v>
      </c>
      <c r="AJ149" s="10"/>
      <c r="AK149" s="10"/>
      <c r="AL149" s="10"/>
      <c r="AM149" s="10"/>
      <c r="AN149" s="10"/>
      <c r="AO149" s="10"/>
      <c r="AP149" s="10"/>
      <c r="AQ149" s="10"/>
      <c r="AR149" s="10"/>
      <c r="AS149" s="10"/>
      <c r="AT149" s="24"/>
      <c r="AU149" s="10"/>
      <c r="AV149" s="10"/>
      <c r="AW149" s="10"/>
      <c r="AX149" s="10"/>
      <c r="AY149" s="10"/>
      <c r="AZ149" s="109"/>
      <c r="BA149" s="10"/>
      <c r="BB149" s="10"/>
      <c r="BC149" s="10"/>
      <c r="BD149" s="10"/>
      <c r="BE149" s="10"/>
      <c r="BF149" s="10"/>
      <c r="BG149" s="10"/>
      <c r="BH149" s="109"/>
      <c r="BI149" s="105"/>
    </row>
    <row r="150" ht="26" customHeight="1">
      <c r="A150" s="8"/>
      <c r="B150" t="s" s="24">
        <v>50</v>
      </c>
      <c r="C150" s="10"/>
      <c r="D150" s="10"/>
      <c r="E150" s="10"/>
      <c r="F150" s="124">
        <f>(F130*F15)-J147</f>
        <v>-105131.0804897587</v>
      </c>
      <c r="G150" s="10"/>
      <c r="H150" s="10"/>
      <c r="I150" s="10"/>
      <c r="J150" s="10"/>
      <c r="K150" s="10"/>
      <c r="L150" s="10"/>
      <c r="M150" s="10"/>
      <c r="N150" s="10"/>
      <c r="O150" s="10"/>
      <c r="P150" s="124">
        <f>F138*$F$15-T147</f>
        <v>-175218.4674829312</v>
      </c>
      <c r="Q150" s="10"/>
      <c r="R150" s="10"/>
      <c r="S150" s="10"/>
      <c r="T150" s="10"/>
      <c r="U150" s="10"/>
      <c r="V150" s="10"/>
      <c r="W150" s="10"/>
      <c r="X150" s="10"/>
      <c r="Y150" s="10"/>
      <c r="Z150" s="10"/>
      <c r="AA150" s="105"/>
      <c r="AB150" s="10"/>
      <c r="AC150" s="10"/>
      <c r="AD150" s="105"/>
      <c r="AE150" s="10"/>
      <c r="AF150" s="24"/>
      <c r="AG150" t="s" s="24">
        <v>170</v>
      </c>
      <c r="AH150" s="10"/>
      <c r="AI150" s="107">
        <f>AI135*P$96</f>
        <v>31579435008.00001</v>
      </c>
      <c r="AJ150" s="10"/>
      <c r="AK150" s="10"/>
      <c r="AL150" s="10"/>
      <c r="AM150" s="10"/>
      <c r="AN150" s="10"/>
      <c r="AO150" s="10"/>
      <c r="AP150" s="10"/>
      <c r="AQ150" s="10"/>
      <c r="AR150" s="10"/>
      <c r="AS150" s="10"/>
      <c r="AT150" s="10"/>
      <c r="AU150" s="10"/>
      <c r="AV150" s="10"/>
      <c r="AW150" s="10"/>
      <c r="AX150" s="10"/>
      <c r="AY150" s="10"/>
      <c r="AZ150" s="109"/>
      <c r="BA150" s="10"/>
      <c r="BB150" s="10"/>
      <c r="BC150" s="10"/>
      <c r="BD150" s="10"/>
      <c r="BE150" s="10"/>
      <c r="BF150" s="10"/>
      <c r="BG150" s="10"/>
      <c r="BH150" s="109"/>
      <c r="BI150" s="117">
        <f>AI150*0.0000000000015</f>
        <v>0.04736915251200002</v>
      </c>
    </row>
    <row r="151" ht="28" customHeight="1">
      <c r="A151" s="8"/>
      <c r="B151" t="s" s="123">
        <v>187</v>
      </c>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5"/>
      <c r="AB151" s="10"/>
      <c r="AC151" s="10"/>
      <c r="AD151" s="105"/>
      <c r="AE151" s="10"/>
      <c r="AF151" s="24"/>
      <c r="AG151" t="s" s="24">
        <v>174</v>
      </c>
      <c r="AH151" s="10"/>
      <c r="AI151" s="107">
        <f>AI136*P$96</f>
        <v>52632391680.00002</v>
      </c>
      <c r="AJ151" s="10"/>
      <c r="AK151" s="10"/>
      <c r="AL151" s="10"/>
      <c r="AM151" s="10"/>
      <c r="AN151" s="10"/>
      <c r="AO151" s="10"/>
      <c r="AP151" s="10"/>
      <c r="AQ151" s="10"/>
      <c r="AR151" s="10"/>
      <c r="AS151" s="10"/>
      <c r="AT151" s="10"/>
      <c r="AU151" s="10"/>
      <c r="AV151" s="10"/>
      <c r="AW151" s="10"/>
      <c r="AX151" s="10"/>
      <c r="AY151" s="10"/>
      <c r="AZ151" s="109"/>
      <c r="BA151" s="10"/>
      <c r="BB151" s="10"/>
      <c r="BC151" s="10"/>
      <c r="BD151" s="10"/>
      <c r="BE151" s="10"/>
      <c r="BF151" s="10"/>
      <c r="BG151" s="10"/>
      <c r="BH151" s="109"/>
      <c r="BI151" s="117">
        <f>AI151*0.0000000000015</f>
        <v>0.07894858752000003</v>
      </c>
    </row>
    <row r="152" ht="26" customHeight="1">
      <c r="A152" s="8"/>
      <c r="B152" t="s" s="24">
        <v>45</v>
      </c>
      <c r="C152" s="10"/>
      <c r="D152" s="10"/>
      <c r="E152" s="10"/>
      <c r="F152" s="124">
        <f>F149*$P$96</f>
        <v>-2827299.819320227</v>
      </c>
      <c r="G152" s="10"/>
      <c r="H152" s="10"/>
      <c r="I152" s="10"/>
      <c r="J152" s="10"/>
      <c r="K152" s="10"/>
      <c r="L152" s="10"/>
      <c r="M152" s="10"/>
      <c r="N152" s="10"/>
      <c r="O152" s="10"/>
      <c r="P152" s="124">
        <f>P149*$P$96</f>
        <v>-4712166.365533713</v>
      </c>
      <c r="Q152" s="10"/>
      <c r="R152" s="10"/>
      <c r="S152" s="10"/>
      <c r="T152" s="10"/>
      <c r="U152" s="10"/>
      <c r="V152" s="10"/>
      <c r="W152" s="10"/>
      <c r="X152" s="10"/>
      <c r="Y152" s="10"/>
      <c r="Z152" s="10"/>
      <c r="AA152" s="105"/>
      <c r="AB152" s="10"/>
      <c r="AC152" s="10"/>
      <c r="AD152" s="105"/>
      <c r="AE152" s="10"/>
      <c r="AF152" s="24"/>
      <c r="AG152" s="24"/>
      <c r="AH152" s="10"/>
      <c r="AI152" s="107"/>
      <c r="AJ152" s="10"/>
      <c r="AK152" s="10"/>
      <c r="AL152" s="10"/>
      <c r="AM152" s="10"/>
      <c r="AN152" s="10"/>
      <c r="AO152" s="10"/>
      <c r="AP152" s="10"/>
      <c r="AQ152" s="10"/>
      <c r="AR152" s="10"/>
      <c r="AS152" s="10"/>
      <c r="AT152" s="24"/>
      <c r="AU152" s="10"/>
      <c r="AV152" s="10"/>
      <c r="AW152" s="10"/>
      <c r="AX152" s="10"/>
      <c r="AY152" s="10"/>
      <c r="AZ152" s="109"/>
      <c r="BA152" s="10"/>
      <c r="BB152" s="10"/>
      <c r="BC152" s="10"/>
      <c r="BD152" s="10"/>
      <c r="BE152" s="10"/>
      <c r="BF152" s="10"/>
      <c r="BG152" s="10"/>
      <c r="BH152" s="109"/>
      <c r="BI152" s="105"/>
    </row>
    <row r="153" ht="26" customHeight="1">
      <c r="A153" s="8"/>
      <c r="B153" t="s" s="24">
        <v>50</v>
      </c>
      <c r="C153" s="10"/>
      <c r="D153" s="10"/>
      <c r="E153" s="10"/>
      <c r="F153" s="124">
        <f>F150*$P$96</f>
        <v>-1682097.287836139</v>
      </c>
      <c r="G153" s="10"/>
      <c r="H153" s="10"/>
      <c r="I153" s="10"/>
      <c r="J153" s="10"/>
      <c r="K153" s="10"/>
      <c r="L153" s="10"/>
      <c r="M153" s="10"/>
      <c r="N153" s="10"/>
      <c r="O153" s="10"/>
      <c r="P153" s="124">
        <f>P150*$P$96</f>
        <v>-2803495.479726899</v>
      </c>
      <c r="Q153" s="10"/>
      <c r="R153" s="10"/>
      <c r="S153" s="10"/>
      <c r="T153" s="10"/>
      <c r="U153" s="10"/>
      <c r="V153" s="10"/>
      <c r="W153" s="10"/>
      <c r="X153" s="10"/>
      <c r="Y153" s="10"/>
      <c r="Z153" s="10"/>
      <c r="AA153" s="105"/>
      <c r="AB153" s="10"/>
      <c r="AC153" s="10"/>
      <c r="AD153" s="105"/>
      <c r="AE153" s="10"/>
      <c r="AF153" s="24"/>
      <c r="AG153" s="24"/>
      <c r="AH153" s="10"/>
      <c r="AI153" s="107"/>
      <c r="AJ153" s="10"/>
      <c r="AK153" s="10"/>
      <c r="AL153" s="10"/>
      <c r="AM153" s="10"/>
      <c r="AN153" s="10"/>
      <c r="AO153" s="10"/>
      <c r="AP153" s="10"/>
      <c r="AQ153" s="10"/>
      <c r="AR153" s="10"/>
      <c r="AS153" s="10"/>
      <c r="AT153" s="24"/>
      <c r="AU153" s="10"/>
      <c r="AV153" s="10"/>
      <c r="AW153" s="10"/>
      <c r="AX153" s="10"/>
      <c r="AY153" s="10"/>
      <c r="AZ153" s="109"/>
      <c r="BA153" s="10"/>
      <c r="BB153" s="10"/>
      <c r="BC153" s="10"/>
      <c r="BD153" s="10"/>
      <c r="BE153" s="10"/>
      <c r="BF153" s="10"/>
      <c r="BG153" s="10"/>
      <c r="BH153" s="109"/>
      <c r="BI153" s="105"/>
    </row>
    <row r="154" ht="32" customHeight="1">
      <c r="A154" s="8"/>
      <c r="B154" s="10"/>
      <c r="C154" s="10"/>
      <c r="D154" s="10"/>
      <c r="E154" s="10"/>
      <c r="F154" t="s" s="125">
        <v>188</v>
      </c>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t="s" s="50">
        <v>156</v>
      </c>
      <c r="AJ154" s="10"/>
      <c r="AK154" s="10"/>
      <c r="AL154" s="10"/>
      <c r="AM154" s="10"/>
      <c r="AN154" s="10"/>
      <c r="AO154" s="10"/>
      <c r="AP154" s="10"/>
      <c r="AQ154" s="10"/>
      <c r="AR154" s="10"/>
      <c r="AS154" s="10"/>
      <c r="AT154" t="s" s="126">
        <v>189</v>
      </c>
      <c r="AU154" s="10"/>
      <c r="AV154" s="10"/>
      <c r="AW154" s="10"/>
      <c r="AX154" s="10"/>
      <c r="AY154" s="10"/>
      <c r="AZ154" s="127"/>
      <c r="BA154" s="10"/>
      <c r="BB154" s="10"/>
      <c r="BC154" s="10"/>
      <c r="BD154" s="10"/>
      <c r="BE154" s="10"/>
      <c r="BF154" s="10"/>
      <c r="BG154" s="10"/>
      <c r="BH154" s="10"/>
      <c r="BI154" s="11"/>
    </row>
    <row r="155" ht="20" customHeight="1">
      <c r="A155" s="8"/>
      <c r="B155" s="10"/>
      <c r="C155" s="10"/>
      <c r="D155" s="10"/>
      <c r="E155" s="10"/>
      <c r="F155" s="98"/>
      <c r="G155" s="10"/>
      <c r="H155" s="10"/>
      <c r="I155" s="10"/>
      <c r="J155" s="10"/>
      <c r="K155" s="10"/>
      <c r="L155" s="10"/>
      <c r="M155" s="10"/>
      <c r="N155" s="10"/>
      <c r="O155" s="98"/>
      <c r="P155" s="128"/>
      <c r="Q155" s="10"/>
      <c r="R155" s="10"/>
      <c r="S155" s="10"/>
      <c r="T155" s="10"/>
      <c r="U155" s="10"/>
      <c r="V155" s="10"/>
      <c r="W155" s="10"/>
      <c r="X155" s="10"/>
      <c r="Y155" s="10"/>
      <c r="Z155" s="10"/>
      <c r="AA155" s="10"/>
      <c r="AB155" s="10"/>
      <c r="AC155" s="10"/>
      <c r="AD155" t="s" s="129">
        <v>45</v>
      </c>
      <c r="AE155" s="10"/>
      <c r="AF155" s="10"/>
      <c r="AG155" s="10"/>
      <c r="AH155" s="10"/>
      <c r="AI155" s="77"/>
      <c r="AJ155" s="10"/>
      <c r="AK155" s="10"/>
      <c r="AL155" s="10"/>
      <c r="AM155" s="77"/>
      <c r="AN155" s="10"/>
      <c r="AO155" s="10"/>
      <c r="AP155" s="10"/>
      <c r="AQ155" s="10"/>
      <c r="AR155" s="10"/>
      <c r="AS155" s="10"/>
      <c r="AT155" s="77"/>
      <c r="AU155" s="10"/>
      <c r="AV155" s="10"/>
      <c r="AW155" s="10"/>
      <c r="AX155" s="77"/>
      <c r="AY155" s="10"/>
      <c r="AZ155" s="10"/>
      <c r="BA155" s="10"/>
      <c r="BB155" s="77"/>
      <c r="BC155" s="10"/>
      <c r="BD155" s="10"/>
      <c r="BE155" s="10"/>
      <c r="BF155" s="10"/>
      <c r="BG155" s="10"/>
      <c r="BH155" s="10"/>
      <c r="BI155" s="11"/>
    </row>
    <row r="156" ht="20" customHeight="1">
      <c r="A156" s="8"/>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t="s" s="75">
        <v>151</v>
      </c>
      <c r="AE156" s="10"/>
      <c r="AF156" s="10"/>
      <c r="AG156" s="10"/>
      <c r="AH156" s="10"/>
      <c r="AI156" s="77"/>
      <c r="AJ156" s="10"/>
      <c r="AK156" s="10"/>
      <c r="AL156" s="10"/>
      <c r="AM156" s="77"/>
      <c r="AN156" s="10"/>
      <c r="AO156" s="10"/>
      <c r="AP156" s="10"/>
      <c r="AQ156" s="10"/>
      <c r="AR156" s="10"/>
      <c r="AS156" s="10"/>
      <c r="AT156" s="77"/>
      <c r="AU156" s="10"/>
      <c r="AV156" s="10"/>
      <c r="AW156" s="10"/>
      <c r="AX156" s="10"/>
      <c r="AY156" s="10"/>
      <c r="AZ156" s="10"/>
      <c r="BA156" s="10"/>
      <c r="BB156" s="77"/>
      <c r="BC156" s="10"/>
      <c r="BD156" s="10"/>
      <c r="BE156" s="10"/>
      <c r="BF156" s="10"/>
      <c r="BG156" s="10"/>
      <c r="BH156" s="10"/>
      <c r="BI156" s="11"/>
    </row>
    <row r="157" ht="24" customHeight="1">
      <c r="A157" s="8"/>
      <c r="B157" t="s" s="47">
        <v>190</v>
      </c>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47"/>
      <c r="AA157" s="10"/>
      <c r="AB157" s="10"/>
      <c r="AC157" s="10"/>
      <c r="AD157" t="s" s="95">
        <v>191</v>
      </c>
      <c r="AE157" s="10"/>
      <c r="AF157" s="10"/>
      <c r="AG157" s="10"/>
      <c r="AH157" s="10"/>
      <c r="AI157" s="130">
        <f>F131-F129</f>
        <v>322022.5809523809</v>
      </c>
      <c r="AJ157" s="10"/>
      <c r="AK157" s="10"/>
      <c r="AL157" s="10"/>
      <c r="AM157" t="s" s="14">
        <v>46</v>
      </c>
      <c r="AN157" s="10"/>
      <c r="AO157" s="10"/>
      <c r="AP157" s="10"/>
      <c r="AQ157" s="10"/>
      <c r="AR157" s="10"/>
      <c r="AS157" s="10"/>
      <c r="AT157" s="77">
        <f>P131-P129</f>
        <v>863.0205169523808</v>
      </c>
      <c r="AU157" s="10"/>
      <c r="AV157" s="10"/>
      <c r="AW157" s="10"/>
      <c r="AX157" t="s" s="14">
        <v>154</v>
      </c>
      <c r="AY157" s="10"/>
      <c r="AZ157" s="10"/>
      <c r="BA157" s="10"/>
      <c r="BB157" s="77"/>
      <c r="BC157" s="10"/>
      <c r="BD157" s="10"/>
      <c r="BE157" s="10"/>
      <c r="BF157" s="10"/>
      <c r="BG157" s="10"/>
      <c r="BH157" s="10"/>
      <c r="BI157" s="11"/>
    </row>
    <row r="158" ht="20" customHeight="1">
      <c r="A158" s="8"/>
      <c r="B158" t="s" s="32">
        <v>86</v>
      </c>
      <c r="C158" s="10"/>
      <c r="D158" t="s" s="73">
        <v>192</v>
      </c>
      <c r="E158" s="10"/>
      <c r="F158" t="s" s="73">
        <v>193</v>
      </c>
      <c r="G158" s="10"/>
      <c r="H158" s="10"/>
      <c r="I158" s="10"/>
      <c r="J158" s="10"/>
      <c r="K158" s="10"/>
      <c r="L158" s="10"/>
      <c r="M158" s="10"/>
      <c r="N158" s="10"/>
      <c r="O158" t="s" s="73">
        <v>194</v>
      </c>
      <c r="P158" t="s" s="73">
        <v>195</v>
      </c>
      <c r="Q158" s="10"/>
      <c r="R158" s="10"/>
      <c r="S158" s="10"/>
      <c r="T158" s="10"/>
      <c r="U158" s="10"/>
      <c r="V158" s="10"/>
      <c r="W158" s="10"/>
      <c r="X158" s="10"/>
      <c r="Y158" s="10"/>
      <c r="Z158" s="101"/>
      <c r="AA158" s="10"/>
      <c r="AB158" s="10"/>
      <c r="AC158" s="10"/>
      <c r="AD158" t="s" s="95">
        <v>196</v>
      </c>
      <c r="AE158" s="10"/>
      <c r="AF158" s="10"/>
      <c r="AG158" s="10"/>
      <c r="AH158" s="10"/>
      <c r="AI158" s="130">
        <f>F132-F129</f>
        <v>221214.0095238096</v>
      </c>
      <c r="AJ158" s="10"/>
      <c r="AK158" s="10"/>
      <c r="AL158" s="10"/>
      <c r="AM158" t="s" s="14">
        <v>46</v>
      </c>
      <c r="AN158" s="10"/>
      <c r="AO158" s="10"/>
      <c r="AP158" s="10"/>
      <c r="AQ158" s="10"/>
      <c r="AR158" s="10"/>
      <c r="AS158" s="10"/>
      <c r="AT158" s="77">
        <f>P132-P129</f>
        <v>592.8535455238097</v>
      </c>
      <c r="AU158" s="10"/>
      <c r="AV158" s="10"/>
      <c r="AW158" s="10"/>
      <c r="AX158" s="77"/>
      <c r="AY158" s="10"/>
      <c r="AZ158" s="10"/>
      <c r="BA158" s="10"/>
      <c r="BB158" s="77"/>
      <c r="BC158" s="10"/>
      <c r="BD158" s="10"/>
      <c r="BE158" s="10"/>
      <c r="BF158" s="10"/>
      <c r="BG158" s="10"/>
      <c r="BH158" s="10"/>
      <c r="BI158" s="11"/>
    </row>
    <row r="159" ht="20" customHeight="1">
      <c r="A159" s="8"/>
      <c r="B159" t="s" s="127">
        <v>197</v>
      </c>
      <c r="C159" s="10"/>
      <c r="D159" s="101">
        <v>450</v>
      </c>
      <c r="E159" s="10"/>
      <c r="F159" s="101">
        <v>350</v>
      </c>
      <c r="G159" s="10"/>
      <c r="H159" s="10"/>
      <c r="I159" s="10"/>
      <c r="J159" s="10"/>
      <c r="K159" s="10"/>
      <c r="L159" s="10"/>
      <c r="M159" s="10"/>
      <c r="N159" s="10"/>
      <c r="O159" s="101">
        <f>F159*0.74</f>
        <v>259</v>
      </c>
      <c r="P159" s="131">
        <v>5</v>
      </c>
      <c r="Q159" s="10"/>
      <c r="R159" s="10"/>
      <c r="S159" s="10"/>
      <c r="T159" s="10"/>
      <c r="U159" s="10"/>
      <c r="V159" s="10"/>
      <c r="W159" s="10"/>
      <c r="X159" s="10"/>
      <c r="Y159" s="10"/>
      <c r="Z159" s="131"/>
      <c r="AA159" s="10"/>
      <c r="AB159" s="10"/>
      <c r="AC159" s="10"/>
      <c r="AD159" t="s" s="95">
        <v>198</v>
      </c>
      <c r="AE159" s="10"/>
      <c r="AF159" s="10"/>
      <c r="AG159" s="10"/>
      <c r="AH159" s="10"/>
      <c r="AI159" s="130">
        <f>F133-F129</f>
        <v>301860.8666666666</v>
      </c>
      <c r="AJ159" s="10"/>
      <c r="AK159" s="10"/>
      <c r="AL159" s="10"/>
      <c r="AM159" t="s" s="14">
        <v>46</v>
      </c>
      <c r="AN159" s="10"/>
      <c r="AO159" s="10"/>
      <c r="AP159" s="10"/>
      <c r="AQ159" s="10"/>
      <c r="AR159" s="10"/>
      <c r="AS159" s="10"/>
      <c r="AT159" s="77">
        <f>P133-P129</f>
        <v>808.9871226666664</v>
      </c>
      <c r="AU159" s="10"/>
      <c r="AV159" s="10"/>
      <c r="AW159" s="10"/>
      <c r="AX159" s="77"/>
      <c r="AY159" s="10"/>
      <c r="AZ159" s="10"/>
      <c r="BA159" s="10"/>
      <c r="BB159" s="77"/>
      <c r="BC159" s="10"/>
      <c r="BD159" s="10"/>
      <c r="BE159" s="10"/>
      <c r="BF159" s="10"/>
      <c r="BG159" s="10"/>
      <c r="BH159" s="10"/>
      <c r="BI159" s="11"/>
    </row>
    <row r="160" ht="20" customHeight="1">
      <c r="A160" s="8"/>
      <c r="B160" t="s" s="127">
        <v>199</v>
      </c>
      <c r="C160" s="10"/>
      <c r="D160" s="101">
        <v>450</v>
      </c>
      <c r="E160" s="10"/>
      <c r="F160" s="101">
        <v>350</v>
      </c>
      <c r="G160" s="10"/>
      <c r="H160" s="10"/>
      <c r="I160" s="10"/>
      <c r="J160" s="10"/>
      <c r="K160" s="10"/>
      <c r="L160" s="10"/>
      <c r="M160" s="10"/>
      <c r="N160" s="10"/>
      <c r="O160" s="101">
        <f>F160*0.74</f>
        <v>259</v>
      </c>
      <c r="P160" s="132">
        <v>2</v>
      </c>
      <c r="Q160" s="10"/>
      <c r="R160" s="10"/>
      <c r="S160" s="10"/>
      <c r="T160" s="10"/>
      <c r="U160" s="10"/>
      <c r="V160" s="10"/>
      <c r="W160" s="10"/>
      <c r="X160" s="10"/>
      <c r="Y160" s="10"/>
      <c r="Z160" s="132"/>
      <c r="AA160" s="10"/>
      <c r="AB160" s="10"/>
      <c r="AC160" s="10"/>
      <c r="AD160" t="s" s="95">
        <v>200</v>
      </c>
      <c r="AE160" s="10"/>
      <c r="AF160" s="10"/>
      <c r="AG160" s="10"/>
      <c r="AH160" s="10"/>
      <c r="AI160" s="130">
        <f>F134-F129</f>
        <v>412750.2952380952</v>
      </c>
      <c r="AJ160" s="10"/>
      <c r="AK160" s="10"/>
      <c r="AL160" s="10"/>
      <c r="AM160" t="s" s="14">
        <v>46</v>
      </c>
      <c r="AN160" s="10"/>
      <c r="AO160" s="10"/>
      <c r="AP160" s="10"/>
      <c r="AQ160" s="10"/>
      <c r="AR160" s="10"/>
      <c r="AS160" s="10"/>
      <c r="AT160" s="77">
        <f>P134-P129</f>
        <v>1106.170791238095</v>
      </c>
      <c r="AU160" s="10"/>
      <c r="AV160" s="10"/>
      <c r="AW160" s="10"/>
      <c r="AX160" s="77"/>
      <c r="AY160" s="10"/>
      <c r="AZ160" s="10"/>
      <c r="BA160" s="10"/>
      <c r="BB160" s="77"/>
      <c r="BC160" s="10"/>
      <c r="BD160" s="10"/>
      <c r="BE160" s="10"/>
      <c r="BF160" s="10"/>
      <c r="BG160" s="10"/>
      <c r="BH160" s="10"/>
      <c r="BI160" s="11"/>
    </row>
    <row r="161" ht="20" customHeight="1">
      <c r="A161" s="8"/>
      <c r="B161" s="127">
        <v>1</v>
      </c>
      <c r="C161" s="10"/>
      <c r="D161" s="101">
        <v>450</v>
      </c>
      <c r="E161" s="10"/>
      <c r="F161" s="101">
        <v>350</v>
      </c>
      <c r="G161" s="10"/>
      <c r="H161" s="10"/>
      <c r="I161" s="10"/>
      <c r="J161" s="10"/>
      <c r="K161" s="10"/>
      <c r="L161" s="10"/>
      <c r="M161" s="10"/>
      <c r="N161" s="10"/>
      <c r="O161" s="101">
        <f>F161*0.74</f>
        <v>259</v>
      </c>
      <c r="P161" s="132">
        <v>17</v>
      </c>
      <c r="Q161" s="10"/>
      <c r="R161" s="10"/>
      <c r="S161" s="10"/>
      <c r="T161" s="10"/>
      <c r="U161" s="10"/>
      <c r="V161" s="10"/>
      <c r="W161" s="10"/>
      <c r="X161" s="10"/>
      <c r="Y161" s="10"/>
      <c r="Z161" s="132"/>
      <c r="AA161" s="10"/>
      <c r="AB161" s="10"/>
      <c r="AC161" s="10"/>
      <c r="AD161" s="95"/>
      <c r="AE161" s="10"/>
      <c r="AF161" s="10"/>
      <c r="AG161" s="10"/>
      <c r="AH161" s="10"/>
      <c r="AI161" s="77"/>
      <c r="AJ161" s="10"/>
      <c r="AK161" s="10"/>
      <c r="AL161" s="10"/>
      <c r="AM161" s="77"/>
      <c r="AN161" s="10"/>
      <c r="AO161" s="10"/>
      <c r="AP161" s="10"/>
      <c r="AQ161" s="10"/>
      <c r="AR161" s="10"/>
      <c r="AS161" s="10"/>
      <c r="AT161" s="77"/>
      <c r="AU161" s="10"/>
      <c r="AV161" s="10"/>
      <c r="AW161" s="10"/>
      <c r="AX161" s="77"/>
      <c r="AY161" s="10"/>
      <c r="AZ161" s="10"/>
      <c r="BA161" s="10"/>
      <c r="BB161" s="77"/>
      <c r="BC161" s="10"/>
      <c r="BD161" s="10"/>
      <c r="BE161" s="10"/>
      <c r="BF161" s="10"/>
      <c r="BG161" s="10"/>
      <c r="BH161" s="10"/>
      <c r="BI161" s="11"/>
    </row>
    <row r="162" ht="20" customHeight="1">
      <c r="A162" s="8"/>
      <c r="B162" s="127">
        <v>2</v>
      </c>
      <c r="C162" s="10"/>
      <c r="D162" s="101">
        <v>450</v>
      </c>
      <c r="E162" s="10"/>
      <c r="F162" s="101">
        <v>550</v>
      </c>
      <c r="G162" s="10"/>
      <c r="H162" s="10"/>
      <c r="I162" s="10"/>
      <c r="J162" s="10"/>
      <c r="K162" s="10"/>
      <c r="L162" s="10"/>
      <c r="M162" s="10"/>
      <c r="N162" s="10"/>
      <c r="O162" s="101">
        <f>F162*0.74</f>
        <v>407</v>
      </c>
      <c r="P162" s="131">
        <v>19</v>
      </c>
      <c r="Q162" s="10"/>
      <c r="R162" s="10"/>
      <c r="S162" s="10"/>
      <c r="T162" s="10"/>
      <c r="U162" s="10"/>
      <c r="V162" s="10"/>
      <c r="W162" s="10"/>
      <c r="X162" s="10"/>
      <c r="Y162" s="10"/>
      <c r="Z162" s="131"/>
      <c r="AA162" s="10"/>
      <c r="AB162" s="10"/>
      <c r="AC162" s="10"/>
      <c r="AD162" s="10"/>
      <c r="AE162" s="10"/>
      <c r="AF162" s="10"/>
      <c r="AG162" s="10"/>
      <c r="AH162" s="10"/>
      <c r="AI162" s="77"/>
      <c r="AJ162" s="10"/>
      <c r="AK162" s="10"/>
      <c r="AL162" s="10"/>
      <c r="AM162" s="77"/>
      <c r="AN162" s="10"/>
      <c r="AO162" s="10"/>
      <c r="AP162" s="10"/>
      <c r="AQ162" s="10"/>
      <c r="AR162" s="10"/>
      <c r="AS162" s="10"/>
      <c r="AT162" s="77"/>
      <c r="AU162" s="10"/>
      <c r="AV162" s="10"/>
      <c r="AW162" s="10"/>
      <c r="AX162" s="77"/>
      <c r="AY162" s="10"/>
      <c r="AZ162" s="10"/>
      <c r="BA162" s="10"/>
      <c r="BB162" s="77"/>
      <c r="BC162" s="10"/>
      <c r="BD162" s="10"/>
      <c r="BE162" s="10"/>
      <c r="BF162" s="10"/>
      <c r="BG162" s="10"/>
      <c r="BH162" s="10"/>
      <c r="BI162" s="11"/>
    </row>
    <row r="163" ht="20" customHeight="1">
      <c r="A163" s="8"/>
      <c r="B163" s="127">
        <v>3</v>
      </c>
      <c r="C163" s="10"/>
      <c r="D163" s="101">
        <v>550</v>
      </c>
      <c r="E163" s="10"/>
      <c r="F163" s="101">
        <v>900</v>
      </c>
      <c r="G163" s="10"/>
      <c r="H163" s="10"/>
      <c r="I163" s="10"/>
      <c r="J163" s="10"/>
      <c r="K163" s="10"/>
      <c r="L163" s="10"/>
      <c r="M163" s="10"/>
      <c r="N163" s="10"/>
      <c r="O163" s="101">
        <f>F163*0.74</f>
        <v>666</v>
      </c>
      <c r="P163" s="131">
        <v>18.5</v>
      </c>
      <c r="Q163" s="10"/>
      <c r="R163" s="10"/>
      <c r="S163" s="10"/>
      <c r="T163" s="10"/>
      <c r="U163" s="10"/>
      <c r="V163" s="10"/>
      <c r="W163" s="10"/>
      <c r="X163" s="10"/>
      <c r="Y163" s="10"/>
      <c r="Z163" s="131"/>
      <c r="AA163" s="133"/>
      <c r="AB163" s="10"/>
      <c r="AC163" s="10"/>
      <c r="AD163" t="s" s="75">
        <v>173</v>
      </c>
      <c r="AE163" s="10"/>
      <c r="AF163" s="10"/>
      <c r="AG163" s="10"/>
      <c r="AH163" s="10"/>
      <c r="AI163" s="134"/>
      <c r="AJ163" s="10"/>
      <c r="AK163" s="10"/>
      <c r="AL163" s="10"/>
      <c r="AM163" s="77"/>
      <c r="AN163" s="10"/>
      <c r="AO163" s="10"/>
      <c r="AP163" s="10"/>
      <c r="AQ163" s="10"/>
      <c r="AR163" s="10"/>
      <c r="AS163" s="10"/>
      <c r="AT163" s="77"/>
      <c r="AU163" s="10"/>
      <c r="AV163" s="10"/>
      <c r="AW163" s="10"/>
      <c r="AX163" s="77"/>
      <c r="AY163" s="10"/>
      <c r="AZ163" s="10"/>
      <c r="BA163" s="10"/>
      <c r="BB163" s="77"/>
      <c r="BC163" s="10"/>
      <c r="BD163" s="10"/>
      <c r="BE163" s="10"/>
      <c r="BF163" s="10"/>
      <c r="BG163" s="10"/>
      <c r="BH163" s="10"/>
      <c r="BI163" s="11"/>
    </row>
    <row r="164" ht="20" customHeight="1">
      <c r="A164" s="8"/>
      <c r="B164" s="127">
        <v>4</v>
      </c>
      <c r="C164" s="10"/>
      <c r="D164" s="101">
        <v>650</v>
      </c>
      <c r="E164" s="10"/>
      <c r="F164" s="101">
        <v>1350</v>
      </c>
      <c r="G164" s="10"/>
      <c r="H164" s="10"/>
      <c r="I164" s="10"/>
      <c r="J164" s="10"/>
      <c r="K164" s="10"/>
      <c r="L164" s="10"/>
      <c r="M164" s="10"/>
      <c r="N164" s="10"/>
      <c r="O164" s="101">
        <f>F164*0.74</f>
        <v>999</v>
      </c>
      <c r="P164" s="135">
        <v>20.5</v>
      </c>
      <c r="Q164" s="10"/>
      <c r="R164" s="10"/>
      <c r="S164" s="10"/>
      <c r="T164" s="10"/>
      <c r="U164" s="10"/>
      <c r="V164" s="10"/>
      <c r="W164" s="10"/>
      <c r="X164" s="10"/>
      <c r="Y164" s="10"/>
      <c r="Z164" s="135"/>
      <c r="AA164" s="133"/>
      <c r="AB164" s="10"/>
      <c r="AC164" s="10"/>
      <c r="AD164" t="s" s="95">
        <v>191</v>
      </c>
      <c r="AE164" s="10"/>
      <c r="AF164" s="10"/>
      <c r="AG164" s="10"/>
      <c r="AH164" s="10"/>
      <c r="AI164" s="134">
        <f>F139-F137</f>
        <v>536704.3015873017</v>
      </c>
      <c r="AJ164" s="10"/>
      <c r="AK164" s="10"/>
      <c r="AL164" s="10"/>
      <c r="AM164" t="s" s="14">
        <v>46</v>
      </c>
      <c r="AN164" s="10"/>
      <c r="AO164" s="10"/>
      <c r="AP164" s="10"/>
      <c r="AQ164" s="10"/>
      <c r="AR164" s="10"/>
      <c r="AS164" s="10"/>
      <c r="AT164" s="77">
        <f>P139-P137</f>
        <v>1438.367528253969</v>
      </c>
      <c r="AU164" s="10"/>
      <c r="AV164" s="10"/>
      <c r="AW164" s="10"/>
      <c r="AX164" s="77"/>
      <c r="AY164" s="10"/>
      <c r="AZ164" s="10"/>
      <c r="BA164" s="10"/>
      <c r="BB164" s="77"/>
      <c r="BC164" s="10"/>
      <c r="BD164" s="10"/>
      <c r="BE164" s="10"/>
      <c r="BF164" s="10"/>
      <c r="BG164" s="10"/>
      <c r="BH164" s="10"/>
      <c r="BI164" s="11"/>
    </row>
    <row r="165" ht="20" customHeight="1">
      <c r="A165" s="8"/>
      <c r="B165" s="127">
        <v>5</v>
      </c>
      <c r="C165" s="10"/>
      <c r="D165" s="101">
        <v>650</v>
      </c>
      <c r="E165" s="10"/>
      <c r="F165" s="101">
        <v>2050</v>
      </c>
      <c r="G165" s="10"/>
      <c r="H165" s="10"/>
      <c r="I165" s="10"/>
      <c r="J165" s="10"/>
      <c r="K165" s="10"/>
      <c r="L165" s="10"/>
      <c r="M165" s="10"/>
      <c r="N165" s="10"/>
      <c r="O165" s="101">
        <f>F165*0.74</f>
        <v>1517</v>
      </c>
      <c r="P165" s="131">
        <v>19.8</v>
      </c>
      <c r="Q165" s="10"/>
      <c r="R165" s="10"/>
      <c r="S165" s="10"/>
      <c r="T165" s="10"/>
      <c r="U165" s="10"/>
      <c r="V165" s="10"/>
      <c r="W165" s="10"/>
      <c r="X165" s="10"/>
      <c r="Y165" s="10"/>
      <c r="Z165" s="131"/>
      <c r="AA165" s="133"/>
      <c r="AB165" s="10"/>
      <c r="AC165" s="10"/>
      <c r="AD165" t="s" s="95">
        <v>196</v>
      </c>
      <c r="AE165" s="10"/>
      <c r="AF165" s="10"/>
      <c r="AG165" s="10"/>
      <c r="AH165" s="10"/>
      <c r="AI165" s="134">
        <f>F140-F137</f>
        <v>368690.015873016</v>
      </c>
      <c r="AJ165" s="10"/>
      <c r="AK165" s="10"/>
      <c r="AL165" s="10"/>
      <c r="AM165" t="s" s="14">
        <v>46</v>
      </c>
      <c r="AN165" s="10"/>
      <c r="AO165" s="10"/>
      <c r="AP165" s="10"/>
      <c r="AQ165" s="10"/>
      <c r="AR165" s="10"/>
      <c r="AS165" s="10"/>
      <c r="AT165" s="77">
        <f>P140-P137</f>
        <v>988.089242539683</v>
      </c>
      <c r="AU165" s="10"/>
      <c r="AV165" s="10"/>
      <c r="AW165" s="10"/>
      <c r="AX165" s="77"/>
      <c r="AY165" s="10"/>
      <c r="AZ165" s="10"/>
      <c r="BA165" s="10"/>
      <c r="BB165" s="77"/>
      <c r="BC165" s="10"/>
      <c r="BD165" s="10"/>
      <c r="BE165" s="10"/>
      <c r="BF165" s="10"/>
      <c r="BG165" s="10"/>
      <c r="BH165" s="10"/>
      <c r="BI165" s="11"/>
    </row>
    <row r="166" ht="20" customHeight="1">
      <c r="A166" s="8"/>
      <c r="B166" s="127">
        <v>6</v>
      </c>
      <c r="C166" s="10"/>
      <c r="D166" s="101">
        <v>850</v>
      </c>
      <c r="E166" s="10"/>
      <c r="F166" s="101">
        <v>2750</v>
      </c>
      <c r="G166" s="10"/>
      <c r="H166" s="10"/>
      <c r="I166" s="10"/>
      <c r="J166" s="10"/>
      <c r="K166" s="10"/>
      <c r="L166" s="10"/>
      <c r="M166" s="10"/>
      <c r="N166" s="10"/>
      <c r="O166" s="101">
        <f>F166*0.74</f>
        <v>2035</v>
      </c>
      <c r="P166" s="131">
        <v>20</v>
      </c>
      <c r="Q166" s="10"/>
      <c r="R166" s="10"/>
      <c r="S166" s="10"/>
      <c r="T166" s="10"/>
      <c r="U166" s="10"/>
      <c r="V166" s="10"/>
      <c r="W166" s="10"/>
      <c r="X166" s="10"/>
      <c r="Y166" s="10"/>
      <c r="Z166" s="131"/>
      <c r="AA166" s="133"/>
      <c r="AB166" s="10"/>
      <c r="AC166" s="10"/>
      <c r="AD166" t="s" s="95">
        <v>198</v>
      </c>
      <c r="AE166" s="10"/>
      <c r="AF166" s="10"/>
      <c r="AG166" s="10"/>
      <c r="AH166" s="10"/>
      <c r="AI166" s="134">
        <f>F141-F137</f>
        <v>503101.4444444444</v>
      </c>
      <c r="AJ166" s="10"/>
      <c r="AK166" s="10"/>
      <c r="AL166" s="10"/>
      <c r="AM166" t="s" s="14">
        <v>46</v>
      </c>
      <c r="AN166" s="10"/>
      <c r="AO166" s="10"/>
      <c r="AP166" s="10"/>
      <c r="AQ166" s="10"/>
      <c r="AR166" s="10"/>
      <c r="AS166" s="10"/>
      <c r="AT166" s="77">
        <f>P141-P137</f>
        <v>1348.311871111111</v>
      </c>
      <c r="AU166" s="10"/>
      <c r="AV166" s="10"/>
      <c r="AW166" s="10"/>
      <c r="AX166" s="77"/>
      <c r="AY166" s="10"/>
      <c r="AZ166" s="10"/>
      <c r="BA166" s="10"/>
      <c r="BB166" s="77"/>
      <c r="BC166" s="10"/>
      <c r="BD166" s="10"/>
      <c r="BE166" s="10"/>
      <c r="BF166" s="10"/>
      <c r="BG166" s="10"/>
      <c r="BH166" s="10"/>
      <c r="BI166" s="11"/>
    </row>
    <row r="167" ht="20" customHeight="1">
      <c r="A167" s="8"/>
      <c r="B167" s="127">
        <v>7</v>
      </c>
      <c r="C167" s="10"/>
      <c r="D167" s="101">
        <v>950</v>
      </c>
      <c r="E167" s="10"/>
      <c r="F167" s="101">
        <v>3450</v>
      </c>
      <c r="G167" s="10"/>
      <c r="H167" s="10"/>
      <c r="I167" s="10"/>
      <c r="J167" s="10"/>
      <c r="K167" s="10"/>
      <c r="L167" s="10"/>
      <c r="M167" s="10"/>
      <c r="N167" s="10"/>
      <c r="O167" s="101">
        <f>F167*0.74</f>
        <v>2553</v>
      </c>
      <c r="P167" s="131">
        <v>20.2</v>
      </c>
      <c r="Q167" s="10"/>
      <c r="R167" s="10"/>
      <c r="S167" s="10"/>
      <c r="T167" s="10"/>
      <c r="U167" s="10"/>
      <c r="V167" s="10"/>
      <c r="W167" s="10"/>
      <c r="X167" s="10"/>
      <c r="Y167" s="10"/>
      <c r="Z167" s="131"/>
      <c r="AA167" s="133"/>
      <c r="AB167" s="10"/>
      <c r="AC167" s="10"/>
      <c r="AD167" t="s" s="95">
        <v>200</v>
      </c>
      <c r="AE167" s="10"/>
      <c r="AF167" s="10"/>
      <c r="AG167" s="10"/>
      <c r="AH167" s="10"/>
      <c r="AI167" s="134">
        <f>F142-F137</f>
        <v>687917.1587301588</v>
      </c>
      <c r="AJ167" s="10"/>
      <c r="AK167" s="10"/>
      <c r="AL167" s="10"/>
      <c r="AM167" t="s" s="14">
        <v>46</v>
      </c>
      <c r="AN167" s="10"/>
      <c r="AO167" s="10"/>
      <c r="AP167" s="10"/>
      <c r="AQ167" s="10"/>
      <c r="AR167" s="10"/>
      <c r="AS167" s="10"/>
      <c r="AT167" s="77">
        <f>P142-P137</f>
        <v>1843.617985396826</v>
      </c>
      <c r="AU167" s="10"/>
      <c r="AV167" s="10"/>
      <c r="AW167" s="10"/>
      <c r="AX167" s="77"/>
      <c r="AY167" s="10"/>
      <c r="AZ167" s="10"/>
      <c r="BA167" s="10"/>
      <c r="BB167" s="77"/>
      <c r="BC167" s="10"/>
      <c r="BD167" s="10"/>
      <c r="BE167" s="10"/>
      <c r="BF167" s="10"/>
      <c r="BG167" s="10"/>
      <c r="BH167" s="10"/>
      <c r="BI167" s="11"/>
    </row>
    <row r="168" ht="20" customHeight="1">
      <c r="A168" s="8"/>
      <c r="B168" s="127">
        <v>8</v>
      </c>
      <c r="C168" s="10"/>
      <c r="D168" s="101">
        <v>1050</v>
      </c>
      <c r="E168" s="10"/>
      <c r="F168" s="101">
        <v>4400</v>
      </c>
      <c r="G168" s="10"/>
      <c r="H168" s="10"/>
      <c r="I168" s="10"/>
      <c r="J168" s="10"/>
      <c r="K168" s="10"/>
      <c r="L168" s="10"/>
      <c r="M168" s="10"/>
      <c r="N168" s="10"/>
      <c r="O168" s="101">
        <f>F168*0.74</f>
        <v>3256</v>
      </c>
      <c r="P168" s="131">
        <v>19.7</v>
      </c>
      <c r="Q168" s="10"/>
      <c r="R168" s="10"/>
      <c r="S168" s="10"/>
      <c r="T168" s="10"/>
      <c r="U168" s="10"/>
      <c r="V168" s="10"/>
      <c r="W168" s="10"/>
      <c r="X168" s="10"/>
      <c r="Y168" s="10"/>
      <c r="Z168" s="131"/>
      <c r="AA168" s="133"/>
      <c r="AB168" s="10"/>
      <c r="AC168" s="10"/>
      <c r="AD168" s="95"/>
      <c r="AE168" s="10"/>
      <c r="AF168" s="10"/>
      <c r="AG168" s="10"/>
      <c r="AH168" s="10"/>
      <c r="AI168" s="77"/>
      <c r="AJ168" s="10"/>
      <c r="AK168" s="10"/>
      <c r="AL168" s="10"/>
      <c r="AM168" s="77"/>
      <c r="AN168" s="10"/>
      <c r="AO168" s="10"/>
      <c r="AP168" s="10"/>
      <c r="AQ168" s="10"/>
      <c r="AR168" s="10"/>
      <c r="AS168" s="10"/>
      <c r="AT168" s="77"/>
      <c r="AU168" s="10"/>
      <c r="AV168" s="10"/>
      <c r="AW168" s="10"/>
      <c r="AX168" s="77"/>
      <c r="AY168" s="10"/>
      <c r="AZ168" s="10"/>
      <c r="BA168" s="10"/>
      <c r="BB168" s="77"/>
      <c r="BC168" s="10"/>
      <c r="BD168" s="10"/>
      <c r="BE168" s="10"/>
      <c r="BF168" s="10"/>
      <c r="BG168" s="10"/>
      <c r="BH168" s="10"/>
      <c r="BI168" s="11"/>
    </row>
    <row r="169" ht="24" customHeight="1">
      <c r="A169" s="8"/>
      <c r="B169" t="s" s="47">
        <v>83</v>
      </c>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47"/>
      <c r="AA169" s="136"/>
      <c r="AB169" s="10"/>
      <c r="AC169" s="10"/>
      <c r="AD169" s="95"/>
      <c r="AE169" s="10"/>
      <c r="AF169" s="10"/>
      <c r="AG169" s="10"/>
      <c r="AH169" s="10"/>
      <c r="AI169" s="77"/>
      <c r="AJ169" s="10"/>
      <c r="AK169" s="10"/>
      <c r="AL169" s="10"/>
      <c r="AM169" s="77"/>
      <c r="AN169" s="10"/>
      <c r="AO169" s="10"/>
      <c r="AP169" s="10"/>
      <c r="AQ169" s="10"/>
      <c r="AR169" s="10"/>
      <c r="AS169" s="10"/>
      <c r="AT169" s="77"/>
      <c r="AU169" s="10"/>
      <c r="AV169" s="10"/>
      <c r="AW169" s="10"/>
      <c r="AX169" s="77"/>
      <c r="AY169" s="10"/>
      <c r="AZ169" s="10"/>
      <c r="BA169" s="10"/>
      <c r="BB169" s="77"/>
      <c r="BC169" s="10"/>
      <c r="BD169" s="10"/>
      <c r="BE169" s="10"/>
      <c r="BF169" s="10"/>
      <c r="BG169" s="10"/>
      <c r="BH169" s="10"/>
      <c r="BI169" s="11"/>
    </row>
    <row r="170" ht="22" customHeight="1">
      <c r="A170" s="8"/>
      <c r="B170" t="s" s="50">
        <v>86</v>
      </c>
      <c r="C170" s="10"/>
      <c r="D170" s="10"/>
      <c r="E170" s="10"/>
      <c r="F170" t="s" s="51">
        <v>87</v>
      </c>
      <c r="G170" s="10"/>
      <c r="H170" s="10"/>
      <c r="I170" s="10"/>
      <c r="J170" s="10"/>
      <c r="K170" s="10"/>
      <c r="L170" s="10"/>
      <c r="M170" s="10"/>
      <c r="N170" s="10"/>
      <c r="O170" s="52"/>
      <c r="P170" t="s" s="51">
        <v>201</v>
      </c>
      <c r="Q170" s="10"/>
      <c r="R170" s="10"/>
      <c r="S170" s="10"/>
      <c r="T170" s="10"/>
      <c r="U170" s="10"/>
      <c r="V170" s="10"/>
      <c r="W170" s="10"/>
      <c r="X170" s="10"/>
      <c r="Y170" s="10"/>
      <c r="Z170" s="52"/>
      <c r="AA170" s="10"/>
      <c r="AB170" s="10"/>
      <c r="AC170" s="10"/>
      <c r="AD170" s="95"/>
      <c r="AE170" s="10"/>
      <c r="AF170" s="10"/>
      <c r="AG170" s="10"/>
      <c r="AH170" s="10"/>
      <c r="AI170" s="77"/>
      <c r="AJ170" s="10"/>
      <c r="AK170" s="10"/>
      <c r="AL170" s="10"/>
      <c r="AM170" s="77"/>
      <c r="AN170" s="10"/>
      <c r="AO170" s="10"/>
      <c r="AP170" s="10"/>
      <c r="AQ170" s="10"/>
      <c r="AR170" s="10"/>
      <c r="AS170" s="10"/>
      <c r="AT170" s="77"/>
      <c r="AU170" s="10"/>
      <c r="AV170" s="10"/>
      <c r="AW170" s="10"/>
      <c r="AX170" s="77"/>
      <c r="AY170" s="10"/>
      <c r="AZ170" s="10"/>
      <c r="BA170" s="10"/>
      <c r="BB170" s="77"/>
      <c r="BC170" s="10"/>
      <c r="BD170" s="10"/>
      <c r="BE170" s="10"/>
      <c r="BF170" s="10"/>
      <c r="BG170" s="10"/>
      <c r="BH170" s="10"/>
      <c r="BI170" s="11"/>
    </row>
    <row r="171" ht="21" customHeight="1">
      <c r="A171" s="8"/>
      <c r="B171" s="10"/>
      <c r="C171" s="10"/>
      <c r="D171" s="10"/>
      <c r="E171" s="10"/>
      <c r="F171" t="s" s="56">
        <v>89</v>
      </c>
      <c r="G171" s="33"/>
      <c r="H171" s="33"/>
      <c r="I171" s="57"/>
      <c r="J171" s="10"/>
      <c r="K171" t="s" s="56">
        <v>90</v>
      </c>
      <c r="L171" s="33"/>
      <c r="M171" s="33"/>
      <c r="N171" s="33"/>
      <c r="O171" s="57"/>
      <c r="P171" t="s" s="56">
        <v>89</v>
      </c>
      <c r="Q171" s="33"/>
      <c r="R171" s="33"/>
      <c r="S171" s="57"/>
      <c r="T171" s="10"/>
      <c r="U171" t="s" s="56">
        <v>90</v>
      </c>
      <c r="V171" s="33"/>
      <c r="W171" s="33"/>
      <c r="X171" s="33"/>
      <c r="Y171" s="33"/>
      <c r="Z171" s="57"/>
      <c r="AA171" s="18"/>
      <c r="AB171" s="10"/>
      <c r="AC171" s="10"/>
      <c r="AD171" s="95"/>
      <c r="AE171" s="10"/>
      <c r="AF171" s="10"/>
      <c r="AG171" s="10"/>
      <c r="AH171" s="10"/>
      <c r="AI171" s="77"/>
      <c r="AJ171" s="10"/>
      <c r="AK171" s="10"/>
      <c r="AL171" s="10"/>
      <c r="AM171" s="77"/>
      <c r="AN171" s="10"/>
      <c r="AO171" s="10"/>
      <c r="AP171" s="10"/>
      <c r="AQ171" s="10"/>
      <c r="AR171" s="10"/>
      <c r="AS171" s="10"/>
      <c r="AT171" s="77"/>
      <c r="AU171" s="10"/>
      <c r="AV171" s="10"/>
      <c r="AW171" s="10"/>
      <c r="AX171" s="77"/>
      <c r="AY171" s="10"/>
      <c r="AZ171" s="10"/>
      <c r="BA171" s="10"/>
      <c r="BB171" s="77"/>
      <c r="BC171" s="10"/>
      <c r="BD171" s="10"/>
      <c r="BE171" s="10"/>
      <c r="BF171" s="10"/>
      <c r="BG171" s="10"/>
      <c r="BH171" s="10"/>
      <c r="BI171" s="11"/>
    </row>
    <row r="172" ht="21" customHeight="1">
      <c r="A172" s="8"/>
      <c r="B172" s="42"/>
      <c r="C172" s="10"/>
      <c r="D172" s="10"/>
      <c r="E172" s="10"/>
      <c r="F172" t="s" s="57">
        <v>202</v>
      </c>
      <c r="G172" t="s" s="57">
        <v>203</v>
      </c>
      <c r="H172" s="10"/>
      <c r="I172" t="s" s="57">
        <v>95</v>
      </c>
      <c r="J172" s="10"/>
      <c r="K172" t="s" s="57">
        <v>202</v>
      </c>
      <c r="L172" s="10"/>
      <c r="M172" s="10"/>
      <c r="N172" t="s" s="57">
        <v>203</v>
      </c>
      <c r="O172" t="s" s="57">
        <v>95</v>
      </c>
      <c r="P172" t="s" s="57">
        <v>202</v>
      </c>
      <c r="Q172" t="s" s="57">
        <v>203</v>
      </c>
      <c r="R172" s="10"/>
      <c r="S172" t="s" s="57">
        <v>95</v>
      </c>
      <c r="T172" s="10"/>
      <c r="U172" t="s" s="57">
        <v>202</v>
      </c>
      <c r="V172" s="10"/>
      <c r="W172" s="10"/>
      <c r="X172" s="10"/>
      <c r="Y172" t="s" s="57">
        <v>203</v>
      </c>
      <c r="Z172" t="s" s="57">
        <v>95</v>
      </c>
      <c r="AA172" s="18"/>
      <c r="AB172" s="10"/>
      <c r="AC172" s="10"/>
      <c r="AD172" s="129"/>
      <c r="AE172" s="10"/>
      <c r="AF172" s="10"/>
      <c r="AG172" s="10"/>
      <c r="AH172" s="10"/>
      <c r="AI172" s="77"/>
      <c r="AJ172" s="10"/>
      <c r="AK172" s="10"/>
      <c r="AL172" s="10"/>
      <c r="AM172" s="77"/>
      <c r="AN172" s="10"/>
      <c r="AO172" s="10"/>
      <c r="AP172" s="10"/>
      <c r="AQ172" s="10"/>
      <c r="AR172" s="10"/>
      <c r="AS172" s="10"/>
      <c r="AT172" s="77"/>
      <c r="AU172" s="10"/>
      <c r="AV172" s="10"/>
      <c r="AW172" s="10"/>
      <c r="AX172" s="77"/>
      <c r="AY172" s="10"/>
      <c r="AZ172" s="10"/>
      <c r="BA172" s="10"/>
      <c r="BB172" s="77"/>
      <c r="BC172" s="10"/>
      <c r="BD172" s="10"/>
      <c r="BE172" s="10"/>
      <c r="BF172" s="10"/>
      <c r="BG172" s="10"/>
      <c r="BH172" s="10"/>
      <c r="BI172" s="11"/>
    </row>
    <row r="173" ht="21" customHeight="1">
      <c r="A173" s="8"/>
      <c r="B173" t="s" s="42">
        <v>197</v>
      </c>
      <c r="C173" s="10"/>
      <c r="D173" s="10"/>
      <c r="E173" s="10"/>
      <c r="F173" s="66">
        <v>0.12</v>
      </c>
      <c r="G173" s="63">
        <f>($F$31*60)*F173</f>
        <v>34.12802983219391</v>
      </c>
      <c r="H173" s="10"/>
      <c r="I173" s="65">
        <f>($F159*(G173/60))/$P159</f>
        <v>39.81603480422622</v>
      </c>
      <c r="J173" s="10"/>
      <c r="K173" s="66">
        <v>0.12</v>
      </c>
      <c r="L173" s="10"/>
      <c r="M173" s="10"/>
      <c r="N173" s="63">
        <f>$F$33*K173*60</f>
        <v>26.94318144646888</v>
      </c>
      <c r="O173" s="65">
        <f>($F159*(N173/60))/$P159</f>
        <v>31.43371168754702</v>
      </c>
      <c r="P173" s="66">
        <v>0.12</v>
      </c>
      <c r="Q173" s="63">
        <f>$F$32*P173*60</f>
        <v>8.949658172778124</v>
      </c>
      <c r="R173" s="10"/>
      <c r="S173" s="65">
        <f>($F159*(Q173/60))/$P159</f>
        <v>10.44126786824114</v>
      </c>
      <c r="T173" s="10"/>
      <c r="U173" s="66">
        <v>0.12</v>
      </c>
      <c r="V173" s="10"/>
      <c r="W173" s="10"/>
      <c r="X173" s="10"/>
      <c r="Y173" s="63">
        <f>$F$34*U173*60</f>
        <v>7.729250240126562</v>
      </c>
      <c r="Z173" s="65">
        <f>($F159*(Y173/60))/$P159</f>
        <v>9.017458613480988</v>
      </c>
      <c r="AA173" s="18"/>
      <c r="AB173" s="10"/>
      <c r="AC173" s="10"/>
      <c r="AD173" t="s" s="129">
        <v>50</v>
      </c>
      <c r="AE173" s="10"/>
      <c r="AF173" s="10"/>
      <c r="AG173" s="10"/>
      <c r="AH173" s="10"/>
      <c r="AI173" s="77"/>
      <c r="AJ173" s="10"/>
      <c r="AK173" s="10"/>
      <c r="AL173" s="10"/>
      <c r="AM173" s="77"/>
      <c r="AN173" s="10"/>
      <c r="AO173" s="10"/>
      <c r="AP173" s="10"/>
      <c r="AQ173" s="10"/>
      <c r="AR173" s="10"/>
      <c r="AS173" s="10"/>
      <c r="AT173" s="77"/>
      <c r="AU173" s="10"/>
      <c r="AV173" s="10"/>
      <c r="AW173" s="10"/>
      <c r="AX173" s="77"/>
      <c r="AY173" s="10"/>
      <c r="AZ173" s="10"/>
      <c r="BA173" s="10"/>
      <c r="BB173" s="77"/>
      <c r="BC173" s="10"/>
      <c r="BD173" s="10"/>
      <c r="BE173" s="10"/>
      <c r="BF173" s="10"/>
      <c r="BG173" s="10"/>
      <c r="BH173" s="10"/>
      <c r="BI173" s="11"/>
    </row>
    <row r="174" ht="21" customHeight="1">
      <c r="A174" s="8"/>
      <c r="B174" t="s" s="42">
        <v>199</v>
      </c>
      <c r="C174" s="10"/>
      <c r="D174" s="10"/>
      <c r="E174" s="10"/>
      <c r="F174" s="66">
        <v>0.4</v>
      </c>
      <c r="G174" s="63">
        <f>($F$31*60)*F174</f>
        <v>113.7600994406464</v>
      </c>
      <c r="H174" s="10"/>
      <c r="I174" s="63">
        <f>($F160*(G174/60))/$P160</f>
        <v>331.8002900352187</v>
      </c>
      <c r="J174" s="10"/>
      <c r="K174" s="66">
        <v>0.4</v>
      </c>
      <c r="L174" s="10"/>
      <c r="M174" s="10"/>
      <c r="N174" s="63">
        <f>$F$33*K174*60</f>
        <v>89.81060482156293</v>
      </c>
      <c r="O174" s="63">
        <f>($F160*(N174/60))/$P160</f>
        <v>261.9475973962252</v>
      </c>
      <c r="P174" s="66">
        <v>0.4</v>
      </c>
      <c r="Q174" s="63">
        <f>$F$32*P174*60</f>
        <v>29.83219390926041</v>
      </c>
      <c r="R174" s="10"/>
      <c r="S174" s="63">
        <f>($F160*(Q174/60))/$P160</f>
        <v>87.01056556867621</v>
      </c>
      <c r="T174" s="10"/>
      <c r="U174" s="66">
        <v>0.4</v>
      </c>
      <c r="V174" s="10"/>
      <c r="W174" s="10"/>
      <c r="X174" s="10"/>
      <c r="Y174" s="63">
        <f>$F$34*U174*60</f>
        <v>25.76416746708854</v>
      </c>
      <c r="Z174" s="63">
        <f>($F160*(Y174/60))/$P160</f>
        <v>75.14548844567491</v>
      </c>
      <c r="AA174" s="18"/>
      <c r="AB174" s="10"/>
      <c r="AC174" s="10"/>
      <c r="AD174" t="s" s="75">
        <v>151</v>
      </c>
      <c r="AE174" s="10"/>
      <c r="AF174" s="10"/>
      <c r="AG174" s="10"/>
      <c r="AH174" s="10"/>
      <c r="AI174" s="77"/>
      <c r="AJ174" s="10"/>
      <c r="AK174" s="10"/>
      <c r="AL174" s="10"/>
      <c r="AM174" s="77"/>
      <c r="AN174" s="10"/>
      <c r="AO174" s="10"/>
      <c r="AP174" s="10"/>
      <c r="AQ174" s="10"/>
      <c r="AR174" s="10"/>
      <c r="AS174" s="10"/>
      <c r="AT174" s="77"/>
      <c r="AU174" s="10"/>
      <c r="AV174" s="10"/>
      <c r="AW174" s="10"/>
      <c r="AX174" s="77"/>
      <c r="AY174" s="10"/>
      <c r="AZ174" s="10"/>
      <c r="BA174" s="10"/>
      <c r="BB174" s="77"/>
      <c r="BC174" s="10"/>
      <c r="BD174" s="10"/>
      <c r="BE174" s="10"/>
      <c r="BF174" s="10"/>
      <c r="BG174" s="10"/>
      <c r="BH174" s="10"/>
      <c r="BI174" s="11"/>
    </row>
    <row r="175" ht="21" customHeight="1">
      <c r="A175" s="8"/>
      <c r="B175" s="42">
        <v>1</v>
      </c>
      <c r="C175" s="10"/>
      <c r="D175" s="10"/>
      <c r="E175" s="10"/>
      <c r="F175" s="66">
        <v>0.06</v>
      </c>
      <c r="G175" s="63">
        <f>($F$31*60)*F175</f>
        <v>17.06401491609695</v>
      </c>
      <c r="H175" s="10"/>
      <c r="I175" s="63">
        <f>($F161*(G175/60))/$P161</f>
        <v>5.855299235915621</v>
      </c>
      <c r="J175" s="10"/>
      <c r="K175" s="66">
        <v>0.06</v>
      </c>
      <c r="L175" s="10"/>
      <c r="M175" s="10"/>
      <c r="N175" s="63">
        <f>$F$33*K175*60</f>
        <v>13.47159072323444</v>
      </c>
      <c r="O175" s="63">
        <f>($F161*(N175/60))/$P161</f>
        <v>4.622604659933385</v>
      </c>
      <c r="P175" s="66">
        <v>0.06</v>
      </c>
      <c r="Q175" s="63">
        <f>$F$32*P175*60</f>
        <v>4.474829086389062</v>
      </c>
      <c r="R175" s="10"/>
      <c r="S175" s="63">
        <f>($F161*(Q175/60))/$P161</f>
        <v>1.535480568858992</v>
      </c>
      <c r="T175" s="10"/>
      <c r="U175" s="66">
        <v>0.06</v>
      </c>
      <c r="V175" s="10"/>
      <c r="W175" s="10"/>
      <c r="X175" s="10"/>
      <c r="Y175" s="63">
        <f>$F$34*U175*60</f>
        <v>3.864625120063281</v>
      </c>
      <c r="Z175" s="63">
        <f>($F161*(Y175/60))/$P161</f>
        <v>1.326096854923675</v>
      </c>
      <c r="AA175" s="18"/>
      <c r="AB175" s="10"/>
      <c r="AC175" s="10"/>
      <c r="AD175" t="s" s="95">
        <v>191</v>
      </c>
      <c r="AE175" s="10"/>
      <c r="AF175" s="10"/>
      <c r="AG175" s="10"/>
      <c r="AH175" s="10"/>
      <c r="AI175" s="130">
        <f>F131-F130</f>
        <v>438517.2857142857</v>
      </c>
      <c r="AJ175" s="10"/>
      <c r="AK175" s="10"/>
      <c r="AL175" s="10"/>
      <c r="AM175" t="s" s="14">
        <v>46</v>
      </c>
      <c r="AN175" s="10"/>
      <c r="AO175" s="10"/>
      <c r="AP175" s="10"/>
      <c r="AQ175" s="10"/>
      <c r="AR175" s="10"/>
      <c r="AS175" s="10"/>
      <c r="AT175" s="77">
        <f>P131-P130</f>
        <v>1175.226325714286</v>
      </c>
      <c r="AU175" s="10"/>
      <c r="AV175" s="10"/>
      <c r="AW175" s="10"/>
      <c r="AX175" t="s" s="14">
        <v>204</v>
      </c>
      <c r="AY175" s="10"/>
      <c r="AZ175" s="10"/>
      <c r="BA175" s="10"/>
      <c r="BB175" s="77"/>
      <c r="BC175" s="10"/>
      <c r="BD175" s="10"/>
      <c r="BE175" s="10"/>
      <c r="BF175" s="10"/>
      <c r="BG175" s="10"/>
      <c r="BH175" s="10"/>
      <c r="BI175" s="11"/>
    </row>
    <row r="176" ht="21" customHeight="1">
      <c r="A176" s="8"/>
      <c r="B176" s="42">
        <v>2</v>
      </c>
      <c r="C176" s="10"/>
      <c r="D176" s="10"/>
      <c r="E176" s="10"/>
      <c r="F176" s="66">
        <v>0.05</v>
      </c>
      <c r="G176" s="63">
        <f>($F$31*60)*F176</f>
        <v>14.2200124300808</v>
      </c>
      <c r="H176" s="10"/>
      <c r="I176" s="65">
        <f>($F162*(G176/60))/$P162</f>
        <v>6.86053231275828</v>
      </c>
      <c r="J176" s="10"/>
      <c r="K176" s="66">
        <v>0.05</v>
      </c>
      <c r="L176" s="10"/>
      <c r="M176" s="10"/>
      <c r="N176" s="63">
        <f>$F$33*K176*60</f>
        <v>11.22632560269537</v>
      </c>
      <c r="O176" s="65">
        <f>($F162*(N176/60))/$P162</f>
        <v>5.416209720598641</v>
      </c>
      <c r="P176" s="66">
        <v>0.05</v>
      </c>
      <c r="Q176" s="63">
        <f>$F$32*P176*60</f>
        <v>3.729024238657552</v>
      </c>
      <c r="R176" s="10"/>
      <c r="S176" s="65">
        <f>($F162*(Q176/60))/$P162</f>
        <v>1.799090641457591</v>
      </c>
      <c r="T176" s="10"/>
      <c r="U176" s="66">
        <v>0.05</v>
      </c>
      <c r="V176" s="10"/>
      <c r="W176" s="10"/>
      <c r="X176" s="10"/>
      <c r="Y176" s="63">
        <f>$F$34*U176*60</f>
        <v>3.220520933386068</v>
      </c>
      <c r="Z176" s="65">
        <f>($F162*(Y176/60))/$P162</f>
        <v>1.553760099440647</v>
      </c>
      <c r="AA176" s="18"/>
      <c r="AB176" s="10"/>
      <c r="AC176" s="10"/>
      <c r="AD176" t="s" s="95">
        <v>196</v>
      </c>
      <c r="AE176" s="10"/>
      <c r="AF176" s="10"/>
      <c r="AG176" s="10"/>
      <c r="AH176" s="10"/>
      <c r="AI176" s="130">
        <f>F132-F130</f>
        <v>337708.7142857143</v>
      </c>
      <c r="AJ176" s="10"/>
      <c r="AK176" s="10"/>
      <c r="AL176" s="10"/>
      <c r="AM176" t="s" s="14">
        <v>46</v>
      </c>
      <c r="AN176" s="10"/>
      <c r="AO176" s="10"/>
      <c r="AP176" s="10"/>
      <c r="AQ176" s="10"/>
      <c r="AR176" s="10"/>
      <c r="AS176" s="10"/>
      <c r="AT176" s="77">
        <f>P132-P130</f>
        <v>905.0593542857144</v>
      </c>
      <c r="AU176" s="10"/>
      <c r="AV176" s="10"/>
      <c r="AW176" s="10"/>
      <c r="AX176" t="s" s="14">
        <v>204</v>
      </c>
      <c r="AY176" s="10"/>
      <c r="AZ176" s="10"/>
      <c r="BA176" s="10"/>
      <c r="BB176" s="77"/>
      <c r="BC176" s="10"/>
      <c r="BD176" s="10"/>
      <c r="BE176" s="10"/>
      <c r="BF176" s="10"/>
      <c r="BG176" s="10"/>
      <c r="BH176" s="10"/>
      <c r="BI176" s="11"/>
    </row>
    <row r="177" ht="21" customHeight="1">
      <c r="A177" s="8"/>
      <c r="B177" s="42">
        <v>3</v>
      </c>
      <c r="C177" s="10"/>
      <c r="D177" s="10"/>
      <c r="E177" s="10"/>
      <c r="F177" s="66">
        <v>0.05</v>
      </c>
      <c r="G177" s="63">
        <f>($F$31*60)*F177</f>
        <v>14.2200124300808</v>
      </c>
      <c r="H177" s="10"/>
      <c r="I177" s="65">
        <f>($F163*(G177/60))/$P163</f>
        <v>11.52973980817362</v>
      </c>
      <c r="J177" s="10"/>
      <c r="K177" s="66">
        <v>0.05</v>
      </c>
      <c r="L177" s="10"/>
      <c r="M177" s="10"/>
      <c r="N177" s="63">
        <f>$F$33*K177*60</f>
        <v>11.22632560269537</v>
      </c>
      <c r="O177" s="65">
        <f>($F163*(N177/60))/$P163</f>
        <v>9.102426164347595</v>
      </c>
      <c r="P177" s="66">
        <v>0.05</v>
      </c>
      <c r="Q177" s="63">
        <f>$F$32*P177*60</f>
        <v>3.729024238657552</v>
      </c>
      <c r="R177" s="10"/>
      <c r="S177" s="65">
        <f>($F163*(Q177/60))/$P163</f>
        <v>3.023533166479096</v>
      </c>
      <c r="T177" s="10"/>
      <c r="U177" s="66">
        <v>0.05</v>
      </c>
      <c r="V177" s="10"/>
      <c r="W177" s="10"/>
      <c r="X177" s="10"/>
      <c r="Y177" s="63">
        <f>$F$34*U177*60</f>
        <v>3.220520933386068</v>
      </c>
      <c r="Z177" s="65">
        <f>($F163*(Y177/60))/$P163</f>
        <v>2.611233189231947</v>
      </c>
      <c r="AA177" s="18"/>
      <c r="AB177" s="10"/>
      <c r="AC177" s="10"/>
      <c r="AD177" t="s" s="95">
        <v>198</v>
      </c>
      <c r="AE177" s="10"/>
      <c r="AF177" s="10"/>
      <c r="AG177" s="10"/>
      <c r="AH177" s="10"/>
      <c r="AI177" s="130">
        <f>F133-F130</f>
        <v>418355.5714285714</v>
      </c>
      <c r="AJ177" s="10"/>
      <c r="AK177" s="10"/>
      <c r="AL177" s="10"/>
      <c r="AM177" t="s" s="14">
        <v>46</v>
      </c>
      <c r="AN177" s="10"/>
      <c r="AO177" s="10"/>
      <c r="AP177" s="10"/>
      <c r="AQ177" s="10"/>
      <c r="AR177" s="10"/>
      <c r="AS177" s="10"/>
      <c r="AT177" s="77">
        <f>P133-P130</f>
        <v>1121.192931428571</v>
      </c>
      <c r="AU177" s="10"/>
      <c r="AV177" s="10"/>
      <c r="AW177" s="10"/>
      <c r="AX177" t="s" s="14">
        <v>204</v>
      </c>
      <c r="AY177" s="10"/>
      <c r="AZ177" s="10"/>
      <c r="BA177" s="10"/>
      <c r="BB177" s="77"/>
      <c r="BC177" s="10"/>
      <c r="BD177" s="10"/>
      <c r="BE177" s="10"/>
      <c r="BF177" s="10"/>
      <c r="BG177" s="10"/>
      <c r="BH177" s="10"/>
      <c r="BI177" s="11"/>
    </row>
    <row r="178" ht="21" customHeight="1">
      <c r="A178" s="8"/>
      <c r="B178" s="42">
        <v>4</v>
      </c>
      <c r="C178" s="10"/>
      <c r="D178" s="10"/>
      <c r="E178" s="10"/>
      <c r="F178" s="66">
        <v>0.04</v>
      </c>
      <c r="G178" s="63">
        <f>($F$31*60)*F178</f>
        <v>11.37600994406464</v>
      </c>
      <c r="H178" s="10"/>
      <c r="I178" s="65">
        <f>($F164*(G178/60))/$P164</f>
        <v>12.48586457275387</v>
      </c>
      <c r="J178" s="10"/>
      <c r="K178" s="66">
        <v>0.04</v>
      </c>
      <c r="L178" s="10"/>
      <c r="M178" s="10"/>
      <c r="N178" s="63">
        <f>$F$33*K178*60</f>
        <v>8.981060482156293</v>
      </c>
      <c r="O178" s="65">
        <f>($F164*(N178/60))/$P164</f>
        <v>9.857261504805688</v>
      </c>
      <c r="P178" s="66">
        <v>0.04</v>
      </c>
      <c r="Q178" s="63">
        <f>$F$32*P178*60</f>
        <v>2.983219390926041</v>
      </c>
      <c r="R178" s="10"/>
      <c r="S178" s="65">
        <f>($F164*(Q178/60))/$P164</f>
        <v>3.274265185162728</v>
      </c>
      <c r="T178" s="10"/>
      <c r="U178" s="66">
        <v>0.04</v>
      </c>
      <c r="V178" s="10"/>
      <c r="W178" s="10"/>
      <c r="X178" s="10"/>
      <c r="Y178" s="63">
        <f>$F$34*U178*60</f>
        <v>2.576416746708854</v>
      </c>
      <c r="Z178" s="65">
        <f>($F164*(Y178/60))/$P164</f>
        <v>2.827774478095084</v>
      </c>
      <c r="AA178" s="18"/>
      <c r="AB178" s="10"/>
      <c r="AC178" s="10"/>
      <c r="AD178" t="s" s="95">
        <v>200</v>
      </c>
      <c r="AE178" s="10"/>
      <c r="AF178" s="10"/>
      <c r="AG178" s="10"/>
      <c r="AH178" s="10"/>
      <c r="AI178" s="130">
        <f>F134-F130</f>
        <v>529245</v>
      </c>
      <c r="AJ178" s="10"/>
      <c r="AK178" s="10"/>
      <c r="AL178" s="10"/>
      <c r="AM178" t="s" s="14">
        <v>46</v>
      </c>
      <c r="AN178" s="10"/>
      <c r="AO178" s="10"/>
      <c r="AP178" s="10"/>
      <c r="AQ178" s="10"/>
      <c r="AR178" s="10"/>
      <c r="AS178" s="10"/>
      <c r="AT178" s="77">
        <f>P134-P130</f>
        <v>1418.3766</v>
      </c>
      <c r="AU178" s="10"/>
      <c r="AV178" s="10"/>
      <c r="AW178" s="10"/>
      <c r="AX178" t="s" s="14">
        <v>204</v>
      </c>
      <c r="AY178" s="10"/>
      <c r="AZ178" s="10"/>
      <c r="BA178" s="10"/>
      <c r="BB178" s="77"/>
      <c r="BC178" s="10"/>
      <c r="BD178" s="10"/>
      <c r="BE178" s="10"/>
      <c r="BF178" s="10"/>
      <c r="BG178" s="10"/>
      <c r="BH178" s="10"/>
      <c r="BI178" s="11"/>
    </row>
    <row r="179" ht="21" customHeight="1">
      <c r="A179" s="8"/>
      <c r="B179" s="42">
        <v>5</v>
      </c>
      <c r="C179" s="10"/>
      <c r="D179" s="10"/>
      <c r="E179" s="10"/>
      <c r="F179" s="66">
        <v>0.03</v>
      </c>
      <c r="G179" s="63">
        <f>($F$31*60)*F179</f>
        <v>8.532007458048477</v>
      </c>
      <c r="H179" s="10"/>
      <c r="I179" s="65">
        <f>($F165*(G179/60))/$P165</f>
        <v>14.72274014225537</v>
      </c>
      <c r="J179" s="10"/>
      <c r="K179" s="66">
        <v>0.03</v>
      </c>
      <c r="L179" s="10"/>
      <c r="M179" s="10"/>
      <c r="N179" s="63">
        <f>$F$33*K179*60</f>
        <v>6.735795361617219</v>
      </c>
      <c r="O179" s="65">
        <f>($F165*(N179/60))/$P165</f>
        <v>11.62321590178055</v>
      </c>
      <c r="P179" s="66">
        <v>0.03</v>
      </c>
      <c r="Q179" s="63">
        <f>$F$32*P179*60</f>
        <v>2.237414543194531</v>
      </c>
      <c r="R179" s="10"/>
      <c r="S179" s="65">
        <f>($F165*(Q179/60))/$P165</f>
        <v>3.860858428913121</v>
      </c>
      <c r="T179" s="10"/>
      <c r="U179" s="66">
        <v>0.03</v>
      </c>
      <c r="V179" s="10"/>
      <c r="W179" s="10"/>
      <c r="X179" s="10"/>
      <c r="Y179" s="63">
        <f>$F$34*U179*60</f>
        <v>1.93231256003164</v>
      </c>
      <c r="Z179" s="65">
        <f>($F165*(Y179/60))/$P165</f>
        <v>3.334377734061332</v>
      </c>
      <c r="AA179" s="18"/>
      <c r="AB179" s="10"/>
      <c r="AC179" s="10"/>
      <c r="AD179" s="95"/>
      <c r="AE179" s="10"/>
      <c r="AF179" s="10"/>
      <c r="AG179" s="10"/>
      <c r="AH179" s="10"/>
      <c r="AI179" s="77"/>
      <c r="AJ179" s="10"/>
      <c r="AK179" s="10"/>
      <c r="AL179" s="10"/>
      <c r="AM179" s="77"/>
      <c r="AN179" s="10"/>
      <c r="AO179" s="10"/>
      <c r="AP179" s="10"/>
      <c r="AQ179" s="10"/>
      <c r="AR179" s="10"/>
      <c r="AS179" s="10"/>
      <c r="AT179" s="77"/>
      <c r="AU179" s="10"/>
      <c r="AV179" s="10"/>
      <c r="AW179" s="10"/>
      <c r="AX179" s="77"/>
      <c r="AY179" s="10"/>
      <c r="AZ179" s="10"/>
      <c r="BA179" s="10"/>
      <c r="BB179" s="77"/>
      <c r="BC179" s="10"/>
      <c r="BD179" s="10"/>
      <c r="BE179" s="10"/>
      <c r="BF179" s="10"/>
      <c r="BG179" s="10"/>
      <c r="BH179" s="10"/>
      <c r="BI179" s="11"/>
    </row>
    <row r="180" ht="21" customHeight="1">
      <c r="A180" s="8"/>
      <c r="B180" s="42">
        <v>6</v>
      </c>
      <c r="C180" s="10"/>
      <c r="D180" s="10"/>
      <c r="E180" s="10"/>
      <c r="F180" s="66">
        <v>0.03</v>
      </c>
      <c r="G180" s="63">
        <f>($F$31*60)*F180</f>
        <v>8.532007458048477</v>
      </c>
      <c r="H180" s="10"/>
      <c r="I180" s="65">
        <f>($F166*(G180/60))/$P166</f>
        <v>19.55251709136109</v>
      </c>
      <c r="J180" s="10"/>
      <c r="K180" s="66">
        <v>0.03</v>
      </c>
      <c r="L180" s="10"/>
      <c r="M180" s="10"/>
      <c r="N180" s="63">
        <f>$F$33*K180*60</f>
        <v>6.735795361617219</v>
      </c>
      <c r="O180" s="65">
        <f>($F166*(N180/60))/$P166</f>
        <v>15.43619770370613</v>
      </c>
      <c r="P180" s="66">
        <v>0.03</v>
      </c>
      <c r="Q180" s="63">
        <f>$F$32*P180*60</f>
        <v>2.237414543194531</v>
      </c>
      <c r="R180" s="10"/>
      <c r="S180" s="65">
        <f>($F166*(Q180/60))/$P166</f>
        <v>5.127408328154134</v>
      </c>
      <c r="T180" s="10"/>
      <c r="U180" s="66">
        <v>0.03</v>
      </c>
      <c r="V180" s="10"/>
      <c r="W180" s="10"/>
      <c r="X180" s="10"/>
      <c r="Y180" s="63">
        <f>$F$34*U180*60</f>
        <v>1.93231256003164</v>
      </c>
      <c r="Z180" s="65">
        <f>($F166*(Y180/60))/$P166</f>
        <v>4.428216283405843</v>
      </c>
      <c r="AA180" s="18"/>
      <c r="AB180" s="10"/>
      <c r="AC180" s="10"/>
      <c r="AD180" s="10"/>
      <c r="AE180" s="10"/>
      <c r="AF180" s="10"/>
      <c r="AG180" s="10"/>
      <c r="AH180" s="10"/>
      <c r="AI180" s="77"/>
      <c r="AJ180" s="10"/>
      <c r="AK180" s="10"/>
      <c r="AL180" s="10"/>
      <c r="AM180" s="77"/>
      <c r="AN180" s="10"/>
      <c r="AO180" s="10"/>
      <c r="AP180" s="10"/>
      <c r="AQ180" s="10"/>
      <c r="AR180" s="10"/>
      <c r="AS180" s="10"/>
      <c r="AT180" s="77"/>
      <c r="AU180" s="10"/>
      <c r="AV180" s="10"/>
      <c r="AW180" s="10"/>
      <c r="AX180" s="77"/>
      <c r="AY180" s="10"/>
      <c r="AZ180" s="10"/>
      <c r="BA180" s="10"/>
      <c r="BB180" s="77"/>
      <c r="BC180" s="10"/>
      <c r="BD180" s="10"/>
      <c r="BE180" s="10"/>
      <c r="BF180" s="10"/>
      <c r="BG180" s="10"/>
      <c r="BH180" s="10"/>
      <c r="BI180" s="11"/>
    </row>
    <row r="181" ht="21" customHeight="1">
      <c r="A181" s="8"/>
      <c r="B181" s="42">
        <v>7</v>
      </c>
      <c r="C181" s="10"/>
      <c r="D181" s="10"/>
      <c r="E181" s="10"/>
      <c r="F181" s="66">
        <v>0.03</v>
      </c>
      <c r="G181" s="63">
        <f>($F$31*60)*F181</f>
        <v>8.532007458048477</v>
      </c>
      <c r="H181" s="10"/>
      <c r="I181" s="65">
        <f>($F167*(G181/60))/$P167</f>
        <v>24.28665489295977</v>
      </c>
      <c r="J181" s="10"/>
      <c r="K181" s="66">
        <v>0.03</v>
      </c>
      <c r="L181" s="10"/>
      <c r="M181" s="10"/>
      <c r="N181" s="63">
        <f>$F$33*K181*60</f>
        <v>6.735795361617219</v>
      </c>
      <c r="O181" s="65">
        <f>($F167*(N181/60))/$P167</f>
        <v>19.17367491549456</v>
      </c>
      <c r="P181" s="66">
        <v>0.03</v>
      </c>
      <c r="Q181" s="63">
        <f>$F$32*P181*60</f>
        <v>2.237414543194531</v>
      </c>
      <c r="R181" s="10"/>
      <c r="S181" s="65">
        <f>($F167*(Q181/60))/$P167</f>
        <v>6.368878031370571</v>
      </c>
      <c r="T181" s="10"/>
      <c r="U181" s="66">
        <v>0.03</v>
      </c>
      <c r="V181" s="10"/>
      <c r="W181" s="10"/>
      <c r="X181" s="10"/>
      <c r="Y181" s="63">
        <f>$F$34*U181*60</f>
        <v>1.93231256003164</v>
      </c>
      <c r="Z181" s="65">
        <f>($F167*(Y181/60))/$P167</f>
        <v>5.500394663456403</v>
      </c>
      <c r="AA181" s="18"/>
      <c r="AB181" s="10"/>
      <c r="AC181" s="10"/>
      <c r="AD181" s="75"/>
      <c r="AE181" s="10"/>
      <c r="AF181" s="10"/>
      <c r="AG181" s="10"/>
      <c r="AH181" s="10"/>
      <c r="AI181" s="77"/>
      <c r="AJ181" s="10"/>
      <c r="AK181" s="10"/>
      <c r="AL181" s="10"/>
      <c r="AM181" s="77"/>
      <c r="AN181" s="10"/>
      <c r="AO181" s="10"/>
      <c r="AP181" s="10"/>
      <c r="AQ181" s="10"/>
      <c r="AR181" s="10"/>
      <c r="AS181" s="10"/>
      <c r="AT181" s="77"/>
      <c r="AU181" s="10"/>
      <c r="AV181" s="10"/>
      <c r="AW181" s="10"/>
      <c r="AX181" s="77"/>
      <c r="AY181" s="10"/>
      <c r="AZ181" s="10"/>
      <c r="BA181" s="10"/>
      <c r="BB181" s="77"/>
      <c r="BC181" s="10"/>
      <c r="BD181" s="10"/>
      <c r="BE181" s="10"/>
      <c r="BF181" s="10"/>
      <c r="BG181" s="10"/>
      <c r="BH181" s="10"/>
      <c r="BI181" s="11"/>
    </row>
    <row r="182" ht="21" customHeight="1">
      <c r="A182" s="8"/>
      <c r="B182" s="42">
        <v>8</v>
      </c>
      <c r="C182" s="10"/>
      <c r="D182" s="10"/>
      <c r="E182" s="10"/>
      <c r="F182" s="66">
        <v>0.19</v>
      </c>
      <c r="G182" s="63">
        <f>($F$31*60)*F182</f>
        <v>54.03604723430703</v>
      </c>
      <c r="H182" s="10"/>
      <c r="I182" s="65">
        <f>($F168*(G182/60))/$P168</f>
        <v>201.1494144085879</v>
      </c>
      <c r="J182" s="10"/>
      <c r="K182" s="66">
        <v>0.19</v>
      </c>
      <c r="L182" s="10"/>
      <c r="M182" s="10"/>
      <c r="N182" s="63">
        <f>$F$33*K182*60</f>
        <v>42.66003729024239</v>
      </c>
      <c r="O182" s="65">
        <f>($F168*(N182/60))/$P168</f>
        <v>158.8021692699378</v>
      </c>
      <c r="P182" s="66">
        <v>0.19</v>
      </c>
      <c r="Q182" s="63">
        <f>$F$32*P182*60</f>
        <v>14.1702921068987</v>
      </c>
      <c r="R182" s="10"/>
      <c r="S182" s="65">
        <f>($F168*(Q182/60))/$P168</f>
        <v>52.74897230994439</v>
      </c>
      <c r="T182" s="10"/>
      <c r="U182" s="66">
        <v>0.19</v>
      </c>
      <c r="V182" s="10"/>
      <c r="W182" s="10"/>
      <c r="X182" s="10"/>
      <c r="Y182" s="63">
        <f>$F$34*U182*60</f>
        <v>12.23797954686706</v>
      </c>
      <c r="Z182" s="65">
        <f>($F168*(Y182/60))/$P168</f>
        <v>45.55593063131561</v>
      </c>
      <c r="AA182" s="18"/>
      <c r="AB182" s="10"/>
      <c r="AC182" s="10"/>
      <c r="AD182" t="s" s="75">
        <v>173</v>
      </c>
      <c r="AE182" s="10"/>
      <c r="AF182" s="10"/>
      <c r="AG182" s="10"/>
      <c r="AH182" s="10"/>
      <c r="AI182" s="77"/>
      <c r="AJ182" s="10"/>
      <c r="AK182" s="10"/>
      <c r="AL182" s="10"/>
      <c r="AM182" s="77"/>
      <c r="AN182" s="10"/>
      <c r="AO182" s="10"/>
      <c r="AP182" s="10"/>
      <c r="AQ182" s="10"/>
      <c r="AR182" s="10"/>
      <c r="AS182" s="10"/>
      <c r="AT182" s="77"/>
      <c r="AU182" s="10"/>
      <c r="AV182" s="10"/>
      <c r="AW182" s="10"/>
      <c r="AX182" s="77"/>
      <c r="AY182" s="10"/>
      <c r="AZ182" s="10"/>
      <c r="BA182" s="10"/>
      <c r="BB182" s="77"/>
      <c r="BC182" s="10"/>
      <c r="BD182" s="10"/>
      <c r="BE182" s="10"/>
      <c r="BF182" s="10"/>
      <c r="BG182" s="10"/>
      <c r="BH182" s="10"/>
      <c r="BI182" s="11"/>
    </row>
    <row r="183" ht="20" customHeight="1">
      <c r="A183" s="8"/>
      <c r="B183" t="s" s="127">
        <v>205</v>
      </c>
      <c r="C183" s="10"/>
      <c r="D183" s="10"/>
      <c r="E183" s="10"/>
      <c r="F183" s="70">
        <f>SUM(F173:F182)</f>
        <v>1</v>
      </c>
      <c r="G183" s="71">
        <f>SUM(G173:H182)/60</f>
        <v>4.740004143360266</v>
      </c>
      <c r="H183" s="10"/>
      <c r="I183" s="68">
        <f>SUM(I173:J182)</f>
        <v>668.0590873042105</v>
      </c>
      <c r="J183" s="10"/>
      <c r="K183" s="70">
        <f>SUM(K173:M182)</f>
        <v>1</v>
      </c>
      <c r="L183" s="10"/>
      <c r="M183" s="10"/>
      <c r="N183" s="71">
        <f>SUM(N173:N182)/60</f>
        <v>3.742108534231789</v>
      </c>
      <c r="O183" s="68">
        <f>SUM(O173:O182)</f>
        <v>527.4150689243767</v>
      </c>
      <c r="P183" s="70">
        <f>SUM(P173:P182)</f>
        <v>1</v>
      </c>
      <c r="Q183" s="71">
        <f>SUM(Q173:R182)/60</f>
        <v>1.243008079552517</v>
      </c>
      <c r="R183" s="10"/>
      <c r="S183" s="68">
        <f>SUM(S173:T182)</f>
        <v>175.190320097258</v>
      </c>
      <c r="T183" s="10"/>
      <c r="U183" s="70">
        <f>SUM(U173:X182)</f>
        <v>1</v>
      </c>
      <c r="V183" s="10"/>
      <c r="W183" s="10"/>
      <c r="X183" s="10"/>
      <c r="Y183" s="71">
        <f>SUM(Y173:Y182)/60</f>
        <v>1.073506977795356</v>
      </c>
      <c r="Z183" s="68">
        <f>SUM(Z173:Z182)</f>
        <v>151.3007309930865</v>
      </c>
      <c r="AA183" s="10"/>
      <c r="AB183" s="10"/>
      <c r="AC183" s="10"/>
      <c r="AD183" t="s" s="95">
        <v>206</v>
      </c>
      <c r="AE183" s="10"/>
      <c r="AF183" s="10"/>
      <c r="AG183" s="10"/>
      <c r="AH183" s="10"/>
      <c r="AI183" s="77">
        <f>F139-F138</f>
        <v>730862.142857143</v>
      </c>
      <c r="AJ183" s="10"/>
      <c r="AK183" s="10"/>
      <c r="AL183" s="10"/>
      <c r="AM183" t="s" s="14">
        <v>46</v>
      </c>
      <c r="AN183" s="10"/>
      <c r="AO183" s="10"/>
      <c r="AP183" s="10"/>
      <c r="AQ183" s="10"/>
      <c r="AR183" s="10"/>
      <c r="AS183" s="10"/>
      <c r="AT183" s="77">
        <f>P139-P138</f>
        <v>1958.710542857143</v>
      </c>
      <c r="AU183" s="10"/>
      <c r="AV183" s="10"/>
      <c r="AW183" s="10"/>
      <c r="AX183" t="s" s="14">
        <v>204</v>
      </c>
      <c r="AY183" s="10"/>
      <c r="AZ183" s="10"/>
      <c r="BA183" s="10"/>
      <c r="BB183" s="77"/>
      <c r="BC183" s="10"/>
      <c r="BD183" s="10"/>
      <c r="BE183" s="10"/>
      <c r="BF183" s="10"/>
      <c r="BG183" s="10"/>
      <c r="BH183" s="10"/>
      <c r="BI183" s="11"/>
    </row>
    <row r="184" ht="20" customHeight="1">
      <c r="A184" s="8"/>
      <c r="B184" s="10"/>
      <c r="C184" s="10"/>
      <c r="D184" s="10"/>
      <c r="E184" s="10"/>
      <c r="F184" t="s" s="73">
        <v>99</v>
      </c>
      <c r="G184" s="10"/>
      <c r="H184" s="10"/>
      <c r="I184" s="10"/>
      <c r="J184" s="10"/>
      <c r="K184" s="10"/>
      <c r="L184" s="10"/>
      <c r="M184" s="10"/>
      <c r="N184" s="10"/>
      <c r="O184" s="10"/>
      <c r="P184" t="s" s="73">
        <v>99</v>
      </c>
      <c r="Q184" s="10"/>
      <c r="R184" s="10"/>
      <c r="S184" s="10"/>
      <c r="T184" s="10"/>
      <c r="U184" s="10"/>
      <c r="V184" s="10"/>
      <c r="W184" s="10"/>
      <c r="X184" s="10"/>
      <c r="Y184" s="10"/>
      <c r="Z184" s="10"/>
      <c r="AA184" s="10"/>
      <c r="AB184" s="10"/>
      <c r="AC184" s="10"/>
      <c r="AD184" t="s" s="95">
        <v>200</v>
      </c>
      <c r="AE184" s="10"/>
      <c r="AF184" s="10"/>
      <c r="AG184" s="10"/>
      <c r="AH184" s="10"/>
      <c r="AI184" s="77">
        <f>F140-F138</f>
        <v>562847.8571428573</v>
      </c>
      <c r="AJ184" s="10"/>
      <c r="AK184" s="10"/>
      <c r="AL184" s="10"/>
      <c r="AM184" t="s" s="14">
        <v>46</v>
      </c>
      <c r="AN184" s="10"/>
      <c r="AO184" s="10"/>
      <c r="AP184" s="10"/>
      <c r="AQ184" s="10"/>
      <c r="AR184" s="10"/>
      <c r="AS184" s="10"/>
      <c r="AT184" s="77">
        <f>P140-P138</f>
        <v>1508.432257142858</v>
      </c>
      <c r="AU184" s="10"/>
      <c r="AV184" s="10"/>
      <c r="AW184" s="10"/>
      <c r="AX184" t="s" s="14">
        <v>204</v>
      </c>
      <c r="AY184" s="10"/>
      <c r="AZ184" s="10"/>
      <c r="BA184" s="10"/>
      <c r="BB184" s="77"/>
      <c r="BC184" s="10"/>
      <c r="BD184" s="10"/>
      <c r="BE184" s="10"/>
      <c r="BF184" s="10"/>
      <c r="BG184" s="10"/>
      <c r="BH184" s="10"/>
      <c r="BI184" s="11"/>
    </row>
    <row r="185" ht="20" customHeight="1">
      <c r="A185" s="8"/>
      <c r="B185" t="s" s="75">
        <v>207</v>
      </c>
      <c r="C185" s="10"/>
      <c r="D185" s="10"/>
      <c r="E185" s="10"/>
      <c r="F185" s="134">
        <f>(I183+O183)*AF9</f>
        <v>2390.948312457174</v>
      </c>
      <c r="G185" s="10"/>
      <c r="H185" t="s" s="13">
        <v>208</v>
      </c>
      <c r="I185" s="10"/>
      <c r="J185" s="77">
        <f>(F185-I173-O173)*37.95</f>
        <v>88032.560578386969</v>
      </c>
      <c r="K185" s="10"/>
      <c r="L185" s="10"/>
      <c r="M185" s="10"/>
      <c r="N185" s="10"/>
      <c r="O185" t="s" s="10">
        <v>209</v>
      </c>
      <c r="P185" s="77">
        <f>(S183+Z183)*AF10</f>
        <v>652.9821021806888</v>
      </c>
      <c r="Q185" s="10"/>
      <c r="R185" t="s" s="13">
        <v>208</v>
      </c>
      <c r="S185" s="10"/>
      <c r="T185" s="77">
        <f>(P185-S173-Y173)*37.95</f>
        <v>24091.099615544583</v>
      </c>
      <c r="U185" s="10"/>
      <c r="V185" s="10"/>
      <c r="W185" s="10"/>
      <c r="X185" s="10"/>
      <c r="Y185" s="10"/>
      <c r="Z185" t="s" s="13">
        <v>209</v>
      </c>
      <c r="AA185" s="10"/>
      <c r="AB185" s="10"/>
      <c r="AC185" s="10"/>
      <c r="AD185" t="s" s="95">
        <v>198</v>
      </c>
      <c r="AE185" s="10"/>
      <c r="AF185" s="10"/>
      <c r="AG185" s="10"/>
      <c r="AH185" s="10"/>
      <c r="AI185" s="77">
        <f>F141-F138</f>
        <v>697259.2857142857</v>
      </c>
      <c r="AJ185" s="10"/>
      <c r="AK185" s="10"/>
      <c r="AL185" s="10"/>
      <c r="AM185" t="s" s="14">
        <v>46</v>
      </c>
      <c r="AN185" s="10"/>
      <c r="AO185" s="10"/>
      <c r="AP185" s="10"/>
      <c r="AQ185" s="10"/>
      <c r="AR185" s="10"/>
      <c r="AS185" s="10"/>
      <c r="AT185" s="77">
        <f>P141-P138</f>
        <v>1868.654885714286</v>
      </c>
      <c r="AU185" s="10"/>
      <c r="AV185" s="10"/>
      <c r="AW185" s="10"/>
      <c r="AX185" t="s" s="14">
        <v>204</v>
      </c>
      <c r="AY185" s="10"/>
      <c r="AZ185" s="10"/>
      <c r="BA185" s="10"/>
      <c r="BB185" s="77"/>
      <c r="BC185" s="10"/>
      <c r="BD185" s="10"/>
      <c r="BE185" s="10"/>
      <c r="BF185" s="10"/>
      <c r="BG185" s="10"/>
      <c r="BH185" s="10"/>
      <c r="BI185" s="11"/>
    </row>
    <row r="186" ht="20" customHeight="1">
      <c r="A186" s="8"/>
      <c r="B186" t="s" s="14">
        <v>101</v>
      </c>
      <c r="C186" s="10"/>
      <c r="D186" s="10"/>
      <c r="E186" s="10"/>
      <c r="F186" s="77">
        <f>F185/F35</f>
        <v>281.8812250364881</v>
      </c>
      <c r="G186" s="10"/>
      <c r="H186" t="s" s="81">
        <v>102</v>
      </c>
      <c r="I186" s="10"/>
      <c r="J186" s="77"/>
      <c r="K186" s="10"/>
      <c r="L186" s="10"/>
      <c r="M186" s="10"/>
      <c r="N186" s="10"/>
      <c r="O186" s="10"/>
      <c r="P186" s="77">
        <f>P185/F36</f>
        <v>281.881225036488</v>
      </c>
      <c r="Q186" s="10"/>
      <c r="R186" t="s" s="13">
        <v>102</v>
      </c>
      <c r="S186" s="10"/>
      <c r="T186" s="77"/>
      <c r="U186" s="10"/>
      <c r="V186" s="10"/>
      <c r="W186" s="10"/>
      <c r="X186" s="10"/>
      <c r="Y186" s="10"/>
      <c r="Z186" s="81"/>
      <c r="AA186" s="10"/>
      <c r="AB186" s="10"/>
      <c r="AC186" s="10"/>
      <c r="AD186" t="s" s="95">
        <v>210</v>
      </c>
      <c r="AE186" s="10"/>
      <c r="AF186" s="10"/>
      <c r="AG186" s="10"/>
      <c r="AH186" s="10"/>
      <c r="AI186" s="77">
        <f>F142-F138</f>
        <v>882075.0000000001</v>
      </c>
      <c r="AJ186" s="10"/>
      <c r="AK186" s="10"/>
      <c r="AL186" s="10"/>
      <c r="AM186" t="s" s="14">
        <v>46</v>
      </c>
      <c r="AN186" s="10"/>
      <c r="AO186" s="10"/>
      <c r="AP186" s="10"/>
      <c r="AQ186" s="10"/>
      <c r="AR186" s="10"/>
      <c r="AS186" s="10"/>
      <c r="AT186" s="77">
        <f>P142-P138</f>
        <v>2363.961</v>
      </c>
      <c r="AU186" s="10"/>
      <c r="AV186" s="10"/>
      <c r="AW186" s="10"/>
      <c r="AX186" t="s" s="14">
        <v>204</v>
      </c>
      <c r="AY186" s="10"/>
      <c r="AZ186" s="10"/>
      <c r="BA186" s="10"/>
      <c r="BB186" s="77"/>
      <c r="BC186" s="10"/>
      <c r="BD186" s="10"/>
      <c r="BE186" s="10"/>
      <c r="BF186" s="10"/>
      <c r="BG186" s="10"/>
      <c r="BH186" s="10"/>
      <c r="BI186" s="11"/>
    </row>
    <row r="187" ht="20" customHeight="1">
      <c r="A187" s="8"/>
      <c r="B187" s="14"/>
      <c r="C187" s="10"/>
      <c r="D187" s="10"/>
      <c r="E187" s="10"/>
      <c r="F187" s="77"/>
      <c r="G187" s="10"/>
      <c r="H187" s="10"/>
      <c r="I187" s="10"/>
      <c r="J187" s="10"/>
      <c r="K187" s="10"/>
      <c r="L187" s="10"/>
      <c r="M187" s="10"/>
      <c r="N187" s="10"/>
      <c r="O187" s="81"/>
      <c r="P187" s="77"/>
      <c r="Q187" s="10"/>
      <c r="R187" s="10"/>
      <c r="S187" s="10"/>
      <c r="T187" s="10"/>
      <c r="U187" s="10"/>
      <c r="V187" s="10"/>
      <c r="W187" s="10"/>
      <c r="X187" s="10"/>
      <c r="Y187" s="10"/>
      <c r="Z187" s="81"/>
      <c r="AA187" s="10"/>
      <c r="AB187" s="10"/>
      <c r="AC187" s="10"/>
      <c r="AD187" s="95"/>
      <c r="AE187" s="10"/>
      <c r="AF187" s="10"/>
      <c r="AG187" s="10"/>
      <c r="AH187" s="10"/>
      <c r="AI187" s="77"/>
      <c r="AJ187" s="10"/>
      <c r="AK187" s="10"/>
      <c r="AL187" s="10"/>
      <c r="AM187" s="77"/>
      <c r="AN187" s="10"/>
      <c r="AO187" s="10"/>
      <c r="AP187" s="10"/>
      <c r="AQ187" s="10"/>
      <c r="AR187" s="10"/>
      <c r="AS187" s="10"/>
      <c r="AT187" s="77"/>
      <c r="AU187" s="10"/>
      <c r="AV187" s="10"/>
      <c r="AW187" s="10"/>
      <c r="AX187" s="77"/>
      <c r="AY187" s="10"/>
      <c r="AZ187" s="10"/>
      <c r="BA187" s="10"/>
      <c r="BB187" s="77"/>
      <c r="BC187" s="10"/>
      <c r="BD187" s="10"/>
      <c r="BE187" s="10"/>
      <c r="BF187" s="10"/>
      <c r="BG187" s="10"/>
      <c r="BH187" s="10"/>
      <c r="BI187" s="11"/>
    </row>
    <row r="188" ht="59" customHeight="1">
      <c r="A188" s="8"/>
      <c r="B188" t="s" s="102">
        <v>211</v>
      </c>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1"/>
    </row>
    <row r="189" ht="15" customHeight="1">
      <c r="A189" s="8"/>
      <c r="B189" s="10"/>
      <c r="C189" s="10"/>
      <c r="D189" s="10"/>
      <c r="E189" s="10"/>
      <c r="F189" s="98"/>
      <c r="G189" s="10"/>
      <c r="H189" s="10"/>
      <c r="I189" s="10"/>
      <c r="J189" s="10"/>
      <c r="K189" s="10"/>
      <c r="L189" s="10"/>
      <c r="M189" s="10"/>
      <c r="N189" s="10"/>
      <c r="O189" s="98"/>
      <c r="P189" s="98"/>
      <c r="Q189" s="10"/>
      <c r="R189" s="10"/>
      <c r="S189" s="10"/>
      <c r="T189" s="10"/>
      <c r="U189" s="10"/>
      <c r="V189" s="10"/>
      <c r="W189" s="10"/>
      <c r="X189" s="10"/>
      <c r="Y189" s="10"/>
      <c r="Z189" s="98"/>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1"/>
    </row>
    <row r="190" ht="30" customHeight="1">
      <c r="A190" s="8"/>
      <c r="B190" t="s" s="137">
        <v>212</v>
      </c>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1"/>
    </row>
    <row r="191" ht="19" customHeight="1">
      <c r="A191" s="8"/>
      <c r="B191" t="s" s="138">
        <v>213</v>
      </c>
      <c r="C191" s="10"/>
      <c r="D191" s="10"/>
      <c r="E191" s="10"/>
      <c r="F191" t="s" s="139">
        <v>214</v>
      </c>
      <c r="G191" s="10"/>
      <c r="H191" s="10"/>
      <c r="I191" s="10"/>
      <c r="J191" s="10"/>
      <c r="K191" s="10"/>
      <c r="L191" s="10"/>
      <c r="M191" s="10"/>
      <c r="N191" s="10"/>
      <c r="O191" s="140"/>
      <c r="P191" t="s" s="139">
        <v>215</v>
      </c>
      <c r="Q191" s="10"/>
      <c r="R191" s="10"/>
      <c r="S191" s="10"/>
      <c r="T191" s="10"/>
      <c r="U191" s="10"/>
      <c r="V191" s="10"/>
      <c r="W191" s="10"/>
      <c r="X191" s="10"/>
      <c r="Y191" s="10"/>
      <c r="Z191" s="139"/>
      <c r="AA191" t="s" s="139">
        <v>216</v>
      </c>
      <c r="AB191" s="10"/>
      <c r="AC191" s="10"/>
      <c r="AD191" s="10"/>
      <c r="AE191" s="10"/>
      <c r="AF191" s="126"/>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1"/>
    </row>
    <row r="192" ht="20" customHeight="1">
      <c r="A192" s="141"/>
      <c r="B192" t="s" s="142">
        <v>217</v>
      </c>
      <c r="C192" s="10"/>
      <c r="D192" s="10"/>
      <c r="E192" s="10"/>
      <c r="F192" s="24"/>
      <c r="G192" s="10"/>
      <c r="H192" s="10"/>
      <c r="I192" s="10"/>
      <c r="J192" s="10"/>
      <c r="K192" s="10"/>
      <c r="L192" s="10"/>
      <c r="M192" s="10"/>
      <c r="N192" s="10"/>
      <c r="O192" s="24"/>
      <c r="P192" s="24"/>
      <c r="Q192" s="10"/>
      <c r="R192" s="10"/>
      <c r="S192" s="10"/>
      <c r="T192" s="10"/>
      <c r="U192" s="10"/>
      <c r="V192" s="10"/>
      <c r="W192" t="s" s="143">
        <v>218</v>
      </c>
      <c r="X192" s="10"/>
      <c r="Y192" s="10"/>
      <c r="Z192" s="143"/>
      <c r="AA192" s="24"/>
      <c r="AB192" t="s" s="143">
        <v>218</v>
      </c>
      <c r="AC192" s="10"/>
      <c r="AD192" s="10"/>
      <c r="AE192" s="10"/>
      <c r="AF192" s="10"/>
      <c r="AG192" s="10"/>
      <c r="AH192" s="10"/>
      <c r="AI192" s="144"/>
      <c r="AJ192" s="10"/>
      <c r="AK192" s="10"/>
      <c r="AL192" s="10"/>
      <c r="AM192" s="10"/>
      <c r="AN192" s="10"/>
      <c r="AO192" s="10"/>
      <c r="AP192" s="10"/>
      <c r="AQ192" s="10"/>
      <c r="AR192" s="10"/>
      <c r="AS192" s="10"/>
      <c r="AT192" s="144"/>
      <c r="AU192" s="10"/>
      <c r="AV192" s="10"/>
      <c r="AW192" s="10"/>
      <c r="AX192" s="10"/>
      <c r="AY192" s="10"/>
      <c r="AZ192" s="144"/>
      <c r="BA192" s="10"/>
      <c r="BB192" s="10"/>
      <c r="BC192" s="10"/>
      <c r="BD192" s="10"/>
      <c r="BE192" s="10"/>
      <c r="BF192" s="10"/>
      <c r="BG192" s="10"/>
      <c r="BH192" s="144"/>
      <c r="BI192" s="144"/>
    </row>
    <row r="193" ht="20" customHeight="1">
      <c r="A193" s="141"/>
      <c r="B193" t="s" s="24">
        <v>219</v>
      </c>
      <c r="C193" s="10"/>
      <c r="D193" s="10"/>
      <c r="E193" s="10"/>
      <c r="F193" s="145">
        <f>AVERAGE('Sheet 1 - Truck Survey'!L29,'Sheet 1 - Truck Survey'!L155,'Sheet 1 - Truck Survey'!L418,'Sheet 1 - Truck Survey'!L447,'Sheet 1 - Truck Survey'!L465)</f>
        <v>3.2</v>
      </c>
      <c r="G193" s="10"/>
      <c r="H193" s="10"/>
      <c r="I193" s="10"/>
      <c r="J193" s="10"/>
      <c r="K193" s="10"/>
      <c r="L193" s="10"/>
      <c r="M193" s="10"/>
      <c r="N193" s="10"/>
      <c r="O193" s="145"/>
      <c r="P193" s="145">
        <f>$AI$104+F193</f>
        <v>6.461578604044358</v>
      </c>
      <c r="Q193" s="10"/>
      <c r="R193" s="10"/>
      <c r="S193" s="10"/>
      <c r="T193" s="10"/>
      <c r="U193" s="10"/>
      <c r="V193" s="10"/>
      <c r="W193" s="146">
        <f>$AI$104/F193</f>
        <v>1.019243313763862</v>
      </c>
      <c r="X193" s="10"/>
      <c r="Y193" s="10"/>
      <c r="Z193" s="146"/>
      <c r="AA193" s="145">
        <f>$AI$103+F193</f>
        <v>5.156947162426614</v>
      </c>
      <c r="AB193" s="146">
        <f>$AI$103/F193</f>
        <v>0.6115459882583169</v>
      </c>
      <c r="AC193" s="10"/>
      <c r="AD193" s="10"/>
      <c r="AE193" s="147"/>
      <c r="AF193" s="66"/>
      <c r="AG193" s="10"/>
      <c r="AH193" s="10"/>
      <c r="AI193" s="144"/>
      <c r="AJ193" s="10"/>
      <c r="AK193" s="10"/>
      <c r="AL193" s="10"/>
      <c r="AM193" s="10"/>
      <c r="AN193" s="10"/>
      <c r="AO193" s="10"/>
      <c r="AP193" s="10"/>
      <c r="AQ193" s="10"/>
      <c r="AR193" s="10"/>
      <c r="AS193" s="10"/>
      <c r="AT193" s="144"/>
      <c r="AU193" s="10"/>
      <c r="AV193" s="10"/>
      <c r="AW193" s="10"/>
      <c r="AX193" s="10"/>
      <c r="AY193" s="10"/>
      <c r="AZ193" s="144"/>
      <c r="BA193" s="10"/>
      <c r="BB193" s="10"/>
      <c r="BC193" s="10"/>
      <c r="BD193" s="10"/>
      <c r="BE193" s="10"/>
      <c r="BF193" s="10"/>
      <c r="BG193" s="10"/>
      <c r="BH193" s="144"/>
      <c r="BI193" s="144"/>
    </row>
    <row r="194" ht="20" customHeight="1">
      <c r="A194" s="141"/>
      <c r="B194" t="s" s="24">
        <v>220</v>
      </c>
      <c r="C194" s="10"/>
      <c r="D194" s="10"/>
      <c r="E194" s="10"/>
      <c r="F194" s="145">
        <f>AVERAGE('Sheet 1 - Truck Survey'!D29,'Sheet 1 - Truck Survey'!D155,'Sheet 1 - Truck Survey'!D418,'Sheet 1 - Truck Survey'!D447,'Sheet 1 - Truck Survey'!D465)</f>
        <v>1.6</v>
      </c>
      <c r="G194" s="10"/>
      <c r="H194" s="10"/>
      <c r="I194" s="10"/>
      <c r="J194" s="10"/>
      <c r="K194" s="10"/>
      <c r="L194" s="10"/>
      <c r="M194" s="10"/>
      <c r="N194" s="10"/>
      <c r="O194" s="145"/>
      <c r="P194" s="145">
        <f>$AI$104+F194</f>
        <v>4.861578604044357</v>
      </c>
      <c r="Q194" s="10"/>
      <c r="R194" s="10"/>
      <c r="S194" s="10"/>
      <c r="T194" s="10"/>
      <c r="U194" s="10"/>
      <c r="V194" s="10"/>
      <c r="W194" s="146">
        <f>$AI$104/F194</f>
        <v>2.038486627527723</v>
      </c>
      <c r="X194" s="10"/>
      <c r="Y194" s="10"/>
      <c r="Z194" s="146"/>
      <c r="AA194" s="145">
        <f>$AI$103+F194</f>
        <v>3.556947162426614</v>
      </c>
      <c r="AB194" s="146">
        <f>$AI$103/F194</f>
        <v>1.223091976516634</v>
      </c>
      <c r="AC194" s="10"/>
      <c r="AD194" s="10"/>
      <c r="AE194" s="147"/>
      <c r="AF194" s="66"/>
      <c r="AG194" s="10"/>
      <c r="AH194" s="10"/>
      <c r="AI194" s="144"/>
      <c r="AJ194" s="10"/>
      <c r="AK194" s="10"/>
      <c r="AL194" s="10"/>
      <c r="AM194" s="10"/>
      <c r="AN194" s="10"/>
      <c r="AO194" s="10"/>
      <c r="AP194" s="10"/>
      <c r="AQ194" s="10"/>
      <c r="AR194" s="10"/>
      <c r="AS194" s="10"/>
      <c r="AT194" s="144"/>
      <c r="AU194" s="10"/>
      <c r="AV194" s="10"/>
      <c r="AW194" s="10"/>
      <c r="AX194" s="10"/>
      <c r="AY194" s="10"/>
      <c r="AZ194" s="144"/>
      <c r="BA194" s="10"/>
      <c r="BB194" s="10"/>
      <c r="BC194" s="10"/>
      <c r="BD194" s="10"/>
      <c r="BE194" s="10"/>
      <c r="BF194" s="10"/>
      <c r="BG194" s="10"/>
      <c r="BH194" s="144"/>
      <c r="BI194" s="144"/>
    </row>
    <row r="195" ht="20" customHeight="1">
      <c r="A195" s="141"/>
      <c r="B195" t="s" s="24">
        <v>221</v>
      </c>
      <c r="C195" s="10"/>
      <c r="D195" s="10"/>
      <c r="E195" s="10"/>
      <c r="F195" s="145">
        <f>AVERAGE('Sheet 1 - Truck Survey'!U29,'Sheet 1 - Truck Survey'!U155,'Sheet 1 - Truck Survey'!U418,'Sheet 1 - Truck Survey'!U448,'Sheet 1 - Truck Survey'!U465)</f>
        <v>6.104631441617743</v>
      </c>
      <c r="G195" s="10"/>
      <c r="H195" s="10"/>
      <c r="I195" s="10"/>
      <c r="J195" s="10"/>
      <c r="K195" s="10"/>
      <c r="L195" s="10"/>
      <c r="M195" s="10"/>
      <c r="N195" s="10"/>
      <c r="O195" s="145"/>
      <c r="P195" s="145">
        <f>$AZ$104+F195</f>
        <v>12.62778864970646</v>
      </c>
      <c r="Q195" s="10"/>
      <c r="R195" s="10"/>
      <c r="S195" s="10"/>
      <c r="T195" s="10"/>
      <c r="U195" s="10"/>
      <c r="V195" s="10"/>
      <c r="W195" s="146">
        <f>$AZ$104/F195</f>
        <v>1.06855872798769</v>
      </c>
      <c r="X195" s="10"/>
      <c r="Y195" s="10"/>
      <c r="Z195" s="146"/>
      <c r="AA195" s="145">
        <f>$AZ$103+F195</f>
        <v>10.01852576647097</v>
      </c>
      <c r="AB195" s="146">
        <f>$AZ$103/F195</f>
        <v>0.6411352367926141</v>
      </c>
      <c r="AC195" s="10"/>
      <c r="AD195" s="10"/>
      <c r="AE195" s="147"/>
      <c r="AF195" s="66"/>
      <c r="AG195" s="10"/>
      <c r="AH195" s="10"/>
      <c r="AI195" s="144"/>
      <c r="AJ195" s="10"/>
      <c r="AK195" s="10"/>
      <c r="AL195" s="10"/>
      <c r="AM195" s="10"/>
      <c r="AN195" s="10"/>
      <c r="AO195" s="10"/>
      <c r="AP195" s="10"/>
      <c r="AQ195" s="10"/>
      <c r="AR195" s="10"/>
      <c r="AS195" s="10"/>
      <c r="AT195" s="144"/>
      <c r="AU195" s="10"/>
      <c r="AV195" s="10"/>
      <c r="AW195" s="10"/>
      <c r="AX195" s="10"/>
      <c r="AY195" s="10"/>
      <c r="AZ195" s="144"/>
      <c r="BA195" s="10"/>
      <c r="BB195" s="10"/>
      <c r="BC195" s="10"/>
      <c r="BD195" s="10"/>
      <c r="BE195" s="10"/>
      <c r="BF195" s="10"/>
      <c r="BG195" s="10"/>
      <c r="BH195" s="144"/>
      <c r="BI195" s="144"/>
    </row>
    <row r="196" ht="20" customHeight="1">
      <c r="A196" s="141"/>
      <c r="B196" t="s" s="24">
        <v>222</v>
      </c>
      <c r="C196" s="10"/>
      <c r="D196" s="10"/>
      <c r="E196" s="10"/>
      <c r="F196" s="145">
        <f>AVERAGE('Sheet 1 - Truck Survey'!W29,'Sheet 1 - Truck Survey'!W155,'Sheet 1 - Truck Survey'!W418,'Sheet 1 - Truck Survey'!W447,'Sheet 1 - Truck Survey'!W465)</f>
        <v>21.4</v>
      </c>
      <c r="G196" s="10"/>
      <c r="H196" s="10"/>
      <c r="I196" s="10"/>
      <c r="J196" s="10"/>
      <c r="K196" s="10"/>
      <c r="L196" s="10"/>
      <c r="M196" s="10"/>
      <c r="N196" s="10"/>
      <c r="O196" s="145"/>
      <c r="P196" s="145">
        <f>$AZ$104+F196</f>
        <v>27.92315720808871</v>
      </c>
      <c r="Q196" s="10"/>
      <c r="R196" s="10"/>
      <c r="S196" s="10"/>
      <c r="T196" s="10"/>
      <c r="U196" s="10"/>
      <c r="V196" s="10"/>
      <c r="W196" s="146">
        <f>$AZ$104/F196</f>
        <v>0.3048204302845194</v>
      </c>
      <c r="X196" s="10"/>
      <c r="Y196" s="10"/>
      <c r="Z196" s="146"/>
      <c r="AA196" s="145">
        <f>$AZ$103+F196</f>
        <v>25.31389432485323</v>
      </c>
      <c r="AB196" s="146">
        <f>$AZ$103/F196</f>
        <v>0.1828922581707116</v>
      </c>
      <c r="AC196" s="10"/>
      <c r="AD196" s="10"/>
      <c r="AE196" s="147"/>
      <c r="AF196" s="66"/>
      <c r="AG196" s="10"/>
      <c r="AH196" s="10"/>
      <c r="AI196" s="144"/>
      <c r="AJ196" s="10"/>
      <c r="AK196" s="10"/>
      <c r="AL196" s="10"/>
      <c r="AM196" s="10"/>
      <c r="AN196" s="10"/>
      <c r="AO196" s="10"/>
      <c r="AP196" s="10"/>
      <c r="AQ196" s="10"/>
      <c r="AR196" s="10"/>
      <c r="AS196" s="10"/>
      <c r="AT196" s="144"/>
      <c r="AU196" s="10"/>
      <c r="AV196" s="10"/>
      <c r="AW196" s="10"/>
      <c r="AX196" s="10"/>
      <c r="AY196" s="10"/>
      <c r="AZ196" s="144"/>
      <c r="BA196" s="10"/>
      <c r="BB196" s="10"/>
      <c r="BC196" s="10"/>
      <c r="BD196" s="10"/>
      <c r="BE196" s="10"/>
      <c r="BF196" s="10"/>
      <c r="BG196" s="10"/>
      <c r="BH196" s="144"/>
      <c r="BI196" s="144"/>
    </row>
    <row r="197" ht="20" customHeight="1">
      <c r="A197" s="141"/>
      <c r="B197" t="s" s="142">
        <v>223</v>
      </c>
      <c r="C197" s="10"/>
      <c r="D197" s="10"/>
      <c r="E197" s="10"/>
      <c r="F197" s="145"/>
      <c r="G197" s="10"/>
      <c r="H197" s="10"/>
      <c r="I197" s="10"/>
      <c r="J197" s="10"/>
      <c r="K197" s="10"/>
      <c r="L197" s="10"/>
      <c r="M197" s="10"/>
      <c r="N197" s="10"/>
      <c r="O197" s="145"/>
      <c r="P197" s="148"/>
      <c r="Q197" s="10"/>
      <c r="R197" s="10"/>
      <c r="S197" s="10"/>
      <c r="T197" s="10"/>
      <c r="U197" s="10"/>
      <c r="V197" s="10"/>
      <c r="W197" s="146"/>
      <c r="X197" s="10"/>
      <c r="Y197" s="10"/>
      <c r="Z197" s="146"/>
      <c r="AA197" s="148"/>
      <c r="AB197" s="146"/>
      <c r="AC197" s="10"/>
      <c r="AD197" s="10"/>
      <c r="AE197" s="67"/>
      <c r="AF197" s="67"/>
      <c r="AG197" s="10"/>
      <c r="AH197" s="10"/>
      <c r="AI197" s="144"/>
      <c r="AJ197" s="10"/>
      <c r="AK197" s="10"/>
      <c r="AL197" s="10"/>
      <c r="AM197" s="10"/>
      <c r="AN197" s="10"/>
      <c r="AO197" s="10"/>
      <c r="AP197" s="10"/>
      <c r="AQ197" s="10"/>
      <c r="AR197" s="10"/>
      <c r="AS197" s="10"/>
      <c r="AT197" s="144"/>
      <c r="AU197" s="10"/>
      <c r="AV197" s="10"/>
      <c r="AW197" s="10"/>
      <c r="AX197" s="10"/>
      <c r="AY197" s="10"/>
      <c r="AZ197" s="144"/>
      <c r="BA197" s="10"/>
      <c r="BB197" s="10"/>
      <c r="BC197" s="10"/>
      <c r="BD197" s="10"/>
      <c r="BE197" s="10"/>
      <c r="BF197" s="10"/>
      <c r="BG197" s="10"/>
      <c r="BH197" s="144"/>
      <c r="BI197" s="144"/>
    </row>
    <row r="198" ht="20" customHeight="1">
      <c r="A198" s="141"/>
      <c r="B198" t="s" s="24">
        <v>219</v>
      </c>
      <c r="C198" s="10"/>
      <c r="D198" s="10"/>
      <c r="E198" s="10"/>
      <c r="F198" s="145">
        <f>AVERAGE('Sheet 1 - Truck Survey'!L60,'Sheet 1 - Truck Survey'!L186,'Sheet 1 - Truck Survey'!L217,'Sheet 1 - Truck Survey'!L489)</f>
        <v>3.25</v>
      </c>
      <c r="G198" s="10"/>
      <c r="H198" s="10"/>
      <c r="I198" s="10"/>
      <c r="J198" s="10"/>
      <c r="K198" s="10"/>
      <c r="L198" s="10"/>
      <c r="M198" s="10"/>
      <c r="N198" s="10"/>
      <c r="O198" s="145"/>
      <c r="P198" s="145">
        <f>$AI$104+F198</f>
        <v>6.511578604044358</v>
      </c>
      <c r="Q198" s="10"/>
      <c r="R198" s="10"/>
      <c r="S198" s="10"/>
      <c r="T198" s="10"/>
      <c r="U198" s="10"/>
      <c r="V198" s="10"/>
      <c r="W198" s="146">
        <f>$AI$104/F198</f>
        <v>1.003562647398264</v>
      </c>
      <c r="X198" s="10"/>
      <c r="Y198" s="10"/>
      <c r="Z198" s="146"/>
      <c r="AA198" s="145">
        <f>$AI$103+F198</f>
        <v>5.206947162426614</v>
      </c>
      <c r="AB198" s="146">
        <f>$AI$103/F198</f>
        <v>0.6021375884389581</v>
      </c>
      <c r="AC198" s="10"/>
      <c r="AD198" s="10"/>
      <c r="AE198" s="147"/>
      <c r="AF198" s="66"/>
      <c r="AG198" s="10"/>
      <c r="AH198" s="10"/>
      <c r="AI198" s="144"/>
      <c r="AJ198" s="10"/>
      <c r="AK198" s="10"/>
      <c r="AL198" s="10"/>
      <c r="AM198" s="10"/>
      <c r="AN198" s="10"/>
      <c r="AO198" s="10"/>
      <c r="AP198" s="10"/>
      <c r="AQ198" s="10"/>
      <c r="AR198" s="10"/>
      <c r="AS198" s="10"/>
      <c r="AT198" s="144"/>
      <c r="AU198" s="10"/>
      <c r="AV198" s="10"/>
      <c r="AW198" s="10"/>
      <c r="AX198" s="10"/>
      <c r="AY198" s="10"/>
      <c r="AZ198" s="144"/>
      <c r="BA198" s="10"/>
      <c r="BB198" s="10"/>
      <c r="BC198" s="10"/>
      <c r="BD198" s="10"/>
      <c r="BE198" s="10"/>
      <c r="BF198" s="10"/>
      <c r="BG198" s="10"/>
      <c r="BH198" s="144"/>
      <c r="BI198" s="144"/>
    </row>
    <row r="199" ht="20" customHeight="1">
      <c r="A199" s="141"/>
      <c r="B199" t="s" s="24">
        <v>220</v>
      </c>
      <c r="C199" s="10"/>
      <c r="D199" s="10"/>
      <c r="E199" s="10"/>
      <c r="F199" s="145">
        <f>AVERAGE('Sheet 1 - Truck Survey'!D186,'Sheet 1 - Truck Survey'!D60,'Sheet 1 - Truck Survey'!D217,'Sheet 1 - Truck Survey'!D489)</f>
        <v>3.5</v>
      </c>
      <c r="G199" s="10"/>
      <c r="H199" s="10"/>
      <c r="I199" s="10"/>
      <c r="J199" s="10"/>
      <c r="K199" s="10"/>
      <c r="L199" s="10"/>
      <c r="M199" s="10"/>
      <c r="N199" s="10"/>
      <c r="O199" s="145"/>
      <c r="P199" s="145">
        <f>$AI$104+F199</f>
        <v>6.761578604044358</v>
      </c>
      <c r="Q199" s="10"/>
      <c r="R199" s="10"/>
      <c r="S199" s="10"/>
      <c r="T199" s="10"/>
      <c r="U199" s="10"/>
      <c r="V199" s="10"/>
      <c r="W199" s="146">
        <f>$AI$104/F199</f>
        <v>0.9318796011555308</v>
      </c>
      <c r="X199" s="10"/>
      <c r="Y199" s="10"/>
      <c r="Z199" s="146"/>
      <c r="AA199" s="145">
        <f>$AI$103+F199</f>
        <v>5.456947162426614</v>
      </c>
      <c r="AB199" s="146">
        <f>$AI$103/F199</f>
        <v>0.5591277606933184</v>
      </c>
      <c r="AC199" s="10"/>
      <c r="AD199" s="10"/>
      <c r="AE199" s="147"/>
      <c r="AF199" s="66"/>
      <c r="AG199" s="10"/>
      <c r="AH199" s="10"/>
      <c r="AI199" s="144"/>
      <c r="AJ199" s="10"/>
      <c r="AK199" s="10"/>
      <c r="AL199" s="10"/>
      <c r="AM199" s="10"/>
      <c r="AN199" s="10"/>
      <c r="AO199" s="10"/>
      <c r="AP199" s="10"/>
      <c r="AQ199" s="10"/>
      <c r="AR199" s="10"/>
      <c r="AS199" s="10"/>
      <c r="AT199" s="144"/>
      <c r="AU199" s="10"/>
      <c r="AV199" s="10"/>
      <c r="AW199" s="10"/>
      <c r="AX199" s="10"/>
      <c r="AY199" s="10"/>
      <c r="AZ199" s="144"/>
      <c r="BA199" s="10"/>
      <c r="BB199" s="10"/>
      <c r="BC199" s="10"/>
      <c r="BD199" s="10"/>
      <c r="BE199" s="10"/>
      <c r="BF199" s="10"/>
      <c r="BG199" s="10"/>
      <c r="BH199" s="144"/>
      <c r="BI199" s="144"/>
    </row>
    <row r="200" ht="20" customHeight="1">
      <c r="A200" s="141"/>
      <c r="B200" t="s" s="24">
        <v>221</v>
      </c>
      <c r="C200" s="10"/>
      <c r="D200" s="10"/>
      <c r="E200" s="10"/>
      <c r="F200" s="145">
        <f>AVERAGE('Sheet 1 - Truck Survey'!U60,'Sheet 1 - Truck Survey'!U186,'Sheet 1 - Truck Survey'!U217,'Sheet 1 - Truck Survey'!U489)</f>
        <v>6.75</v>
      </c>
      <c r="G200" s="10"/>
      <c r="H200" s="10"/>
      <c r="I200" s="10"/>
      <c r="J200" s="10"/>
      <c r="K200" s="10"/>
      <c r="L200" s="10"/>
      <c r="M200" s="10"/>
      <c r="N200" s="10"/>
      <c r="O200" s="145"/>
      <c r="P200" s="145">
        <f>$AZ$104+F200</f>
        <v>13.27315720808872</v>
      </c>
      <c r="Q200" s="10"/>
      <c r="R200" s="10"/>
      <c r="S200" s="10"/>
      <c r="T200" s="10"/>
      <c r="U200" s="10"/>
      <c r="V200" s="10"/>
      <c r="W200" s="146">
        <f>$AZ$104/F200</f>
        <v>0.9663936604575875</v>
      </c>
      <c r="X200" s="10"/>
      <c r="Y200" s="10"/>
      <c r="Z200" s="146"/>
      <c r="AA200" s="145">
        <f>$AZ$103+F200</f>
        <v>10.66389432485323</v>
      </c>
      <c r="AB200" s="146">
        <f>$AZ$103/F200</f>
        <v>0.5798361962745523</v>
      </c>
      <c r="AC200" s="10"/>
      <c r="AD200" s="10"/>
      <c r="AE200" s="147"/>
      <c r="AF200" s="66"/>
      <c r="AG200" s="10"/>
      <c r="AH200" s="10"/>
      <c r="AI200" s="144"/>
      <c r="AJ200" s="10"/>
      <c r="AK200" s="10"/>
      <c r="AL200" s="10"/>
      <c r="AM200" s="10"/>
      <c r="AN200" s="10"/>
      <c r="AO200" s="10"/>
      <c r="AP200" s="10"/>
      <c r="AQ200" s="10"/>
      <c r="AR200" s="10"/>
      <c r="AS200" s="10"/>
      <c r="AT200" s="144"/>
      <c r="AU200" s="10"/>
      <c r="AV200" s="10"/>
      <c r="AW200" s="10"/>
      <c r="AX200" s="10"/>
      <c r="AY200" s="10"/>
      <c r="AZ200" s="144"/>
      <c r="BA200" s="10"/>
      <c r="BB200" s="10"/>
      <c r="BC200" s="10"/>
      <c r="BD200" s="10"/>
      <c r="BE200" s="10"/>
      <c r="BF200" s="10"/>
      <c r="BG200" s="10"/>
      <c r="BH200" s="144"/>
      <c r="BI200" s="144"/>
    </row>
    <row r="201" ht="20" customHeight="1">
      <c r="A201" s="141"/>
      <c r="B201" t="s" s="24">
        <v>222</v>
      </c>
      <c r="C201" s="10"/>
      <c r="D201" s="10"/>
      <c r="E201" s="10"/>
      <c r="F201" s="145">
        <f>AVERAGE('Sheet 1 - Truck Survey'!W217,'Sheet 1 - Truck Survey'!W186,'Sheet 1 - Truck Survey'!W489,'Sheet 1 - Truck Survey'!W60)</f>
        <v>24.75</v>
      </c>
      <c r="G201" s="10"/>
      <c r="H201" s="10"/>
      <c r="I201" s="10"/>
      <c r="J201" s="10"/>
      <c r="K201" s="10"/>
      <c r="L201" s="10"/>
      <c r="M201" s="10"/>
      <c r="N201" s="10"/>
      <c r="O201" s="145"/>
      <c r="P201" s="145">
        <f>$AZ$104+F201</f>
        <v>31.27315720808872</v>
      </c>
      <c r="Q201" s="10"/>
      <c r="R201" s="10"/>
      <c r="S201" s="10"/>
      <c r="T201" s="10"/>
      <c r="U201" s="10"/>
      <c r="V201" s="10"/>
      <c r="W201" s="146">
        <f>$AZ$104/F201</f>
        <v>0.2635619073975238</v>
      </c>
      <c r="X201" s="10"/>
      <c r="Y201" s="10"/>
      <c r="Z201" s="146"/>
      <c r="AA201" s="145">
        <f>$AZ$103+F201</f>
        <v>28.66389432485323</v>
      </c>
      <c r="AB201" s="146">
        <f>$AZ$103/F201</f>
        <v>0.1581371444385143</v>
      </c>
      <c r="AC201" s="10"/>
      <c r="AD201" s="10"/>
      <c r="AE201" s="147"/>
      <c r="AF201" s="66"/>
      <c r="AG201" s="10"/>
      <c r="AH201" s="10"/>
      <c r="AI201" s="144"/>
      <c r="AJ201" s="10"/>
      <c r="AK201" s="10"/>
      <c r="AL201" s="10"/>
      <c r="AM201" s="10"/>
      <c r="AN201" s="10"/>
      <c r="AO201" s="10"/>
      <c r="AP201" s="10"/>
      <c r="AQ201" s="10"/>
      <c r="AR201" s="10"/>
      <c r="AS201" s="10"/>
      <c r="AT201" s="144"/>
      <c r="AU201" s="10"/>
      <c r="AV201" s="10"/>
      <c r="AW201" s="10"/>
      <c r="AX201" s="10"/>
      <c r="AY201" s="10"/>
      <c r="AZ201" s="144"/>
      <c r="BA201" s="10"/>
      <c r="BB201" s="10"/>
      <c r="BC201" s="10"/>
      <c r="BD201" s="10"/>
      <c r="BE201" s="10"/>
      <c r="BF201" s="10"/>
      <c r="BG201" s="10"/>
      <c r="BH201" s="144"/>
      <c r="BI201" s="144"/>
    </row>
    <row r="202" ht="20" customHeight="1">
      <c r="A202" s="141"/>
      <c r="B202" t="s" s="142">
        <v>224</v>
      </c>
      <c r="C202" s="10"/>
      <c r="D202" s="10"/>
      <c r="E202" s="10"/>
      <c r="F202" s="145"/>
      <c r="G202" s="10"/>
      <c r="H202" s="10"/>
      <c r="I202" s="10"/>
      <c r="J202" s="10"/>
      <c r="K202" s="10"/>
      <c r="L202" s="10"/>
      <c r="M202" s="10"/>
      <c r="N202" s="10"/>
      <c r="O202" s="145"/>
      <c r="P202" s="148"/>
      <c r="Q202" s="10"/>
      <c r="R202" s="10"/>
      <c r="S202" s="10"/>
      <c r="T202" s="10"/>
      <c r="U202" s="10"/>
      <c r="V202" s="10"/>
      <c r="W202" s="146"/>
      <c r="X202" s="10"/>
      <c r="Y202" s="10"/>
      <c r="Z202" s="146"/>
      <c r="AA202" s="148"/>
      <c r="AB202" s="146"/>
      <c r="AC202" s="10"/>
      <c r="AD202" s="10"/>
      <c r="AE202" s="67"/>
      <c r="AF202" s="67"/>
      <c r="AG202" s="10"/>
      <c r="AH202" s="10"/>
      <c r="AI202" s="144"/>
      <c r="AJ202" s="10"/>
      <c r="AK202" s="10"/>
      <c r="AL202" s="10"/>
      <c r="AM202" s="10"/>
      <c r="AN202" s="10"/>
      <c r="AO202" s="10"/>
      <c r="AP202" s="10"/>
      <c r="AQ202" s="10"/>
      <c r="AR202" s="10"/>
      <c r="AS202" s="10"/>
      <c r="AT202" s="144"/>
      <c r="AU202" s="10"/>
      <c r="AV202" s="10"/>
      <c r="AW202" s="10"/>
      <c r="AX202" s="10"/>
      <c r="AY202" s="10"/>
      <c r="AZ202" s="144"/>
      <c r="BA202" s="10"/>
      <c r="BB202" s="10"/>
      <c r="BC202" s="10"/>
      <c r="BD202" s="10"/>
      <c r="BE202" s="10"/>
      <c r="BF202" s="10"/>
      <c r="BG202" s="10"/>
      <c r="BH202" s="144"/>
      <c r="BI202" s="144"/>
    </row>
    <row r="203" ht="20" customHeight="1">
      <c r="A203" s="141"/>
      <c r="B203" t="s" s="24">
        <v>219</v>
      </c>
      <c r="C203" s="10"/>
      <c r="D203" s="10"/>
      <c r="E203" s="10"/>
      <c r="F203" s="145">
        <f>AVERAGE('Sheet 1 - Truck Survey'!L129,'Sheet 1 - Truck Survey'!L245,'Sheet 1 - Truck Survey'!L275,'Sheet 1 - Truck Survey'!L509)</f>
        <v>3.75</v>
      </c>
      <c r="G203" s="10"/>
      <c r="H203" s="10"/>
      <c r="I203" s="10"/>
      <c r="J203" s="10"/>
      <c r="K203" s="10"/>
      <c r="L203" s="10"/>
      <c r="M203" s="10"/>
      <c r="N203" s="10"/>
      <c r="O203" s="145"/>
      <c r="P203" s="145">
        <f>$AI$104+F203</f>
        <v>7.011578604044358</v>
      </c>
      <c r="Q203" s="10"/>
      <c r="R203" s="10"/>
      <c r="S203" s="10"/>
      <c r="T203" s="10"/>
      <c r="U203" s="10"/>
      <c r="V203" s="10"/>
      <c r="W203" s="146">
        <f>$AI$104/F203</f>
        <v>0.8697542944118287</v>
      </c>
      <c r="X203" s="10"/>
      <c r="Y203" s="10"/>
      <c r="Z203" s="146"/>
      <c r="AA203" s="145">
        <f>$AI$103+F203</f>
        <v>5.706947162426614</v>
      </c>
      <c r="AB203" s="146">
        <f>$AI$103/F203</f>
        <v>0.5218525766470971</v>
      </c>
      <c r="AC203" s="10"/>
      <c r="AD203" s="10"/>
      <c r="AE203" s="147"/>
      <c r="AF203" s="66"/>
      <c r="AG203" s="10"/>
      <c r="AH203" s="10"/>
      <c r="AI203" s="144"/>
      <c r="AJ203" s="10"/>
      <c r="AK203" s="10"/>
      <c r="AL203" s="10"/>
      <c r="AM203" s="10"/>
      <c r="AN203" s="10"/>
      <c r="AO203" s="10"/>
      <c r="AP203" s="10"/>
      <c r="AQ203" s="10"/>
      <c r="AR203" s="10"/>
      <c r="AS203" s="10"/>
      <c r="AT203" s="144"/>
      <c r="AU203" s="10"/>
      <c r="AV203" s="10"/>
      <c r="AW203" s="10"/>
      <c r="AX203" s="10"/>
      <c r="AY203" s="10"/>
      <c r="AZ203" s="144"/>
      <c r="BA203" s="10"/>
      <c r="BB203" s="10"/>
      <c r="BC203" s="10"/>
      <c r="BD203" s="10"/>
      <c r="BE203" s="10"/>
      <c r="BF203" s="10"/>
      <c r="BG203" s="10"/>
      <c r="BH203" s="144"/>
      <c r="BI203" s="144"/>
    </row>
    <row r="204" ht="20" customHeight="1">
      <c r="A204" s="141"/>
      <c r="B204" t="s" s="24">
        <v>220</v>
      </c>
      <c r="C204" s="10"/>
      <c r="D204" s="10"/>
      <c r="E204" s="10"/>
      <c r="F204" s="145">
        <f>AVERAGE('Sheet 1 - Truck Survey'!D129,'Sheet 1 - Truck Survey'!D245,'Sheet 1 - Truck Survey'!D275,'Sheet 1 - Truck Survey'!D509)</f>
        <v>2</v>
      </c>
      <c r="G204" s="10"/>
      <c r="H204" s="10"/>
      <c r="I204" s="10"/>
      <c r="J204" s="10"/>
      <c r="K204" s="10"/>
      <c r="L204" s="10"/>
      <c r="M204" s="10"/>
      <c r="N204" s="10"/>
      <c r="O204" s="145"/>
      <c r="P204" s="145">
        <f>$AI$104+F204</f>
        <v>5.261578604044358</v>
      </c>
      <c r="Q204" s="10"/>
      <c r="R204" s="10"/>
      <c r="S204" s="10"/>
      <c r="T204" s="10"/>
      <c r="U204" s="10"/>
      <c r="V204" s="10"/>
      <c r="W204" s="146">
        <f>$AI$104/F204</f>
        <v>1.630789302022179</v>
      </c>
      <c r="X204" s="10"/>
      <c r="Y204" s="10"/>
      <c r="Z204" s="146"/>
      <c r="AA204" s="145">
        <f>$AI$103+F204</f>
        <v>3.956947162426614</v>
      </c>
      <c r="AB204" s="146">
        <f>$AI$103/F204</f>
        <v>0.9784735812133071</v>
      </c>
      <c r="AC204" s="10"/>
      <c r="AD204" s="10"/>
      <c r="AE204" s="147"/>
      <c r="AF204" s="66"/>
      <c r="AG204" s="10"/>
      <c r="AH204" s="10"/>
      <c r="AI204" s="144"/>
      <c r="AJ204" s="10"/>
      <c r="AK204" s="10"/>
      <c r="AL204" s="10"/>
      <c r="AM204" s="10"/>
      <c r="AN204" s="10"/>
      <c r="AO204" s="10"/>
      <c r="AP204" s="10"/>
      <c r="AQ204" s="10"/>
      <c r="AR204" s="10"/>
      <c r="AS204" s="10"/>
      <c r="AT204" s="144"/>
      <c r="AU204" s="10"/>
      <c r="AV204" s="10"/>
      <c r="AW204" s="10"/>
      <c r="AX204" s="10"/>
      <c r="AY204" s="10"/>
      <c r="AZ204" s="144"/>
      <c r="BA204" s="10"/>
      <c r="BB204" s="10"/>
      <c r="BC204" s="10"/>
      <c r="BD204" s="10"/>
      <c r="BE204" s="10"/>
      <c r="BF204" s="10"/>
      <c r="BG204" s="10"/>
      <c r="BH204" s="144"/>
      <c r="BI204" s="144"/>
    </row>
    <row r="205" ht="20" customHeight="1">
      <c r="A205" s="141"/>
      <c r="B205" t="s" s="24">
        <v>221</v>
      </c>
      <c r="C205" s="10"/>
      <c r="D205" s="10"/>
      <c r="E205" s="10"/>
      <c r="F205" s="145">
        <f>AVERAGE('Sheet 1 - Truck Survey'!U129,'Sheet 1 - Truck Survey'!U245,'Sheet 1 - Truck Survey'!U275,'Sheet 1 - Truck Survey'!U509)</f>
        <v>5.5</v>
      </c>
      <c r="G205" s="10"/>
      <c r="H205" s="10"/>
      <c r="I205" s="10"/>
      <c r="J205" s="10"/>
      <c r="K205" s="10"/>
      <c r="L205" s="10"/>
      <c r="M205" s="10"/>
      <c r="N205" s="10"/>
      <c r="O205" s="145"/>
      <c r="P205" s="145">
        <f>$AZ$104+F205</f>
        <v>12.02315720808872</v>
      </c>
      <c r="Q205" s="10"/>
      <c r="R205" s="10"/>
      <c r="S205" s="10"/>
      <c r="T205" s="10"/>
      <c r="U205" s="10"/>
      <c r="V205" s="10"/>
      <c r="W205" s="146">
        <f>$AZ$104/F205</f>
        <v>1.186028583288857</v>
      </c>
      <c r="X205" s="10"/>
      <c r="Y205" s="10"/>
      <c r="Z205" s="146"/>
      <c r="AA205" s="145">
        <f>$AZ$103+F205</f>
        <v>9.413894324853228</v>
      </c>
      <c r="AB205" s="146">
        <f>$AZ$103/F205</f>
        <v>0.7116171499733143</v>
      </c>
      <c r="AC205" s="10"/>
      <c r="AD205" s="10"/>
      <c r="AE205" s="147"/>
      <c r="AF205" s="66"/>
      <c r="AG205" s="10"/>
      <c r="AH205" s="10"/>
      <c r="AI205" s="144"/>
      <c r="AJ205" s="10"/>
      <c r="AK205" s="10"/>
      <c r="AL205" s="10"/>
      <c r="AM205" s="10"/>
      <c r="AN205" s="10"/>
      <c r="AO205" s="10"/>
      <c r="AP205" s="10"/>
      <c r="AQ205" s="10"/>
      <c r="AR205" s="10"/>
      <c r="AS205" s="10"/>
      <c r="AT205" s="144"/>
      <c r="AU205" s="10"/>
      <c r="AV205" s="10"/>
      <c r="AW205" s="10"/>
      <c r="AX205" s="10"/>
      <c r="AY205" s="10"/>
      <c r="AZ205" s="144"/>
      <c r="BA205" s="10"/>
      <c r="BB205" s="10"/>
      <c r="BC205" s="10"/>
      <c r="BD205" s="10"/>
      <c r="BE205" s="10"/>
      <c r="BF205" s="10"/>
      <c r="BG205" s="10"/>
      <c r="BH205" s="144"/>
      <c r="BI205" s="144"/>
    </row>
    <row r="206" ht="20" customHeight="1">
      <c r="A206" s="141"/>
      <c r="B206" t="s" s="24">
        <v>222</v>
      </c>
      <c r="C206" s="10"/>
      <c r="D206" s="10"/>
      <c r="E206" s="10"/>
      <c r="F206" s="145">
        <f>AVERAGE('Sheet 1 - Truck Survey'!W129,'Sheet 1 - Truck Survey'!W245,'Sheet 1 - Truck Survey'!W275,'Sheet 1 - Truck Survey'!W509)</f>
        <v>18.5</v>
      </c>
      <c r="G206" s="10"/>
      <c r="H206" s="10"/>
      <c r="I206" s="10"/>
      <c r="J206" s="10"/>
      <c r="K206" s="10"/>
      <c r="L206" s="10"/>
      <c r="M206" s="10"/>
      <c r="N206" s="10"/>
      <c r="O206" s="145"/>
      <c r="P206" s="145">
        <f>$AZ$104+F206</f>
        <v>25.02315720808872</v>
      </c>
      <c r="Q206" s="10"/>
      <c r="R206" s="10"/>
      <c r="S206" s="10"/>
      <c r="T206" s="10"/>
      <c r="U206" s="10"/>
      <c r="V206" s="10"/>
      <c r="W206" s="146">
        <f>$AZ$104/F206</f>
        <v>0.3526030923291197</v>
      </c>
      <c r="X206" s="10"/>
      <c r="Y206" s="10"/>
      <c r="Z206" s="146"/>
      <c r="AA206" s="145">
        <f>$AZ$103+F206</f>
        <v>22.41389432485323</v>
      </c>
      <c r="AB206" s="146">
        <f>$AZ$103/F206</f>
        <v>0.2115618553974718</v>
      </c>
      <c r="AC206" s="10"/>
      <c r="AD206" s="10"/>
      <c r="AE206" s="147"/>
      <c r="AF206" s="66"/>
      <c r="AG206" s="10"/>
      <c r="AH206" s="10"/>
      <c r="AI206" s="144"/>
      <c r="AJ206" s="10"/>
      <c r="AK206" s="10"/>
      <c r="AL206" s="10"/>
      <c r="AM206" s="10"/>
      <c r="AN206" s="10"/>
      <c r="AO206" s="10"/>
      <c r="AP206" s="10"/>
      <c r="AQ206" s="10"/>
      <c r="AR206" s="10"/>
      <c r="AS206" s="10"/>
      <c r="AT206" s="144"/>
      <c r="AU206" s="10"/>
      <c r="AV206" s="10"/>
      <c r="AW206" s="10"/>
      <c r="AX206" s="10"/>
      <c r="AY206" s="10"/>
      <c r="AZ206" s="144"/>
      <c r="BA206" s="10"/>
      <c r="BB206" s="10"/>
      <c r="BC206" s="10"/>
      <c r="BD206" s="10"/>
      <c r="BE206" s="10"/>
      <c r="BF206" s="10"/>
      <c r="BG206" s="10"/>
      <c r="BH206" s="144"/>
      <c r="BI206" s="144"/>
    </row>
    <row r="207" ht="20" customHeight="1">
      <c r="A207" s="141"/>
      <c r="B207" t="s" s="142">
        <v>225</v>
      </c>
      <c r="C207" s="10"/>
      <c r="D207" s="10"/>
      <c r="E207" s="10"/>
      <c r="F207" s="145"/>
      <c r="G207" s="10"/>
      <c r="H207" s="10"/>
      <c r="I207" s="10"/>
      <c r="J207" s="10"/>
      <c r="K207" s="10"/>
      <c r="L207" s="10"/>
      <c r="M207" s="10"/>
      <c r="N207" s="10"/>
      <c r="O207" s="145"/>
      <c r="P207" s="148"/>
      <c r="Q207" s="10"/>
      <c r="R207" s="10"/>
      <c r="S207" s="10"/>
      <c r="T207" s="10"/>
      <c r="U207" s="10"/>
      <c r="V207" s="10"/>
      <c r="W207" s="146"/>
      <c r="X207" s="10"/>
      <c r="Y207" s="10"/>
      <c r="Z207" s="146"/>
      <c r="AA207" s="148"/>
      <c r="AB207" s="146"/>
      <c r="AC207" s="10"/>
      <c r="AD207" s="10"/>
      <c r="AE207" s="67"/>
      <c r="AF207" s="67"/>
      <c r="AG207" s="10"/>
      <c r="AH207" s="10"/>
      <c r="AI207" s="144"/>
      <c r="AJ207" s="10"/>
      <c r="AK207" s="10"/>
      <c r="AL207" s="10"/>
      <c r="AM207" s="10"/>
      <c r="AN207" s="10"/>
      <c r="AO207" s="10"/>
      <c r="AP207" s="10"/>
      <c r="AQ207" s="10"/>
      <c r="AR207" s="10"/>
      <c r="AS207" s="10"/>
      <c r="AT207" s="144"/>
      <c r="AU207" s="10"/>
      <c r="AV207" s="10"/>
      <c r="AW207" s="10"/>
      <c r="AX207" s="10"/>
      <c r="AY207" s="10"/>
      <c r="AZ207" s="144"/>
      <c r="BA207" s="10"/>
      <c r="BB207" s="10"/>
      <c r="BC207" s="10"/>
      <c r="BD207" s="10"/>
      <c r="BE207" s="10"/>
      <c r="BF207" s="10"/>
      <c r="BG207" s="10"/>
      <c r="BH207" s="144"/>
      <c r="BI207" s="144"/>
    </row>
    <row r="208" ht="20" customHeight="1">
      <c r="A208" s="141"/>
      <c r="B208" t="s" s="24">
        <v>219</v>
      </c>
      <c r="C208" s="10"/>
      <c r="D208" s="10"/>
      <c r="E208" s="10"/>
      <c r="F208" s="145">
        <f>AVERAGE('Sheet 1 - Truck Survey'!L79,'Sheet 1 - Truck Survey'!L305,'Sheet 1 - Truck Survey'!L333,'Sheet 1 - Truck Survey'!L532)</f>
        <v>1.75</v>
      </c>
      <c r="G208" s="10"/>
      <c r="H208" s="10"/>
      <c r="I208" s="10"/>
      <c r="J208" s="10"/>
      <c r="K208" s="10"/>
      <c r="L208" s="10"/>
      <c r="M208" s="10"/>
      <c r="N208" s="10"/>
      <c r="O208" s="145"/>
      <c r="P208" s="145">
        <f>$AI$104+F208</f>
        <v>5.011578604044358</v>
      </c>
      <c r="Q208" s="10"/>
      <c r="R208" s="10"/>
      <c r="S208" s="10"/>
      <c r="T208" s="10"/>
      <c r="U208" s="10"/>
      <c r="V208" s="10"/>
      <c r="W208" s="146">
        <f>$AI$104/F208</f>
        <v>1.863759202311062</v>
      </c>
      <c r="X208" s="10"/>
      <c r="Y208" s="10"/>
      <c r="Z208" s="146"/>
      <c r="AA208" s="145">
        <f>$AI$103+F208</f>
        <v>3.706947162426614</v>
      </c>
      <c r="AB208" s="146">
        <f>$AI$103/F208</f>
        <v>1.118255521386637</v>
      </c>
      <c r="AC208" s="10"/>
      <c r="AD208" s="10"/>
      <c r="AE208" s="147"/>
      <c r="AF208" s="66"/>
      <c r="AG208" s="10"/>
      <c r="AH208" s="10"/>
      <c r="AI208" s="144"/>
      <c r="AJ208" s="10"/>
      <c r="AK208" s="10"/>
      <c r="AL208" s="10"/>
      <c r="AM208" s="10"/>
      <c r="AN208" s="10"/>
      <c r="AO208" s="10"/>
      <c r="AP208" s="10"/>
      <c r="AQ208" s="10"/>
      <c r="AR208" s="10"/>
      <c r="AS208" s="10"/>
      <c r="AT208" s="144"/>
      <c r="AU208" s="10"/>
      <c r="AV208" s="10"/>
      <c r="AW208" s="10"/>
      <c r="AX208" s="10"/>
      <c r="AY208" s="10"/>
      <c r="AZ208" s="144"/>
      <c r="BA208" s="10"/>
      <c r="BB208" s="10"/>
      <c r="BC208" s="10"/>
      <c r="BD208" s="10"/>
      <c r="BE208" s="10"/>
      <c r="BF208" s="10"/>
      <c r="BG208" s="10"/>
      <c r="BH208" s="144"/>
      <c r="BI208" s="144"/>
    </row>
    <row r="209" ht="20" customHeight="1">
      <c r="A209" s="141"/>
      <c r="B209" t="s" s="24">
        <v>220</v>
      </c>
      <c r="C209" s="10"/>
      <c r="D209" s="10"/>
      <c r="E209" s="10"/>
      <c r="F209" s="145">
        <f>AVERAGE('Sheet 1 - Truck Survey'!D79,'Sheet 1 - Truck Survey'!D305,'Sheet 1 - Truck Survey'!D333,'Sheet 1 - Truck Survey'!D532)</f>
        <v>1.25</v>
      </c>
      <c r="G209" s="10"/>
      <c r="H209" s="10"/>
      <c r="I209" s="10"/>
      <c r="J209" s="10"/>
      <c r="K209" s="10"/>
      <c r="L209" s="10"/>
      <c r="M209" s="10"/>
      <c r="N209" s="10"/>
      <c r="O209" s="145"/>
      <c r="P209" s="145">
        <f>$AI$104+F209</f>
        <v>4.511578604044358</v>
      </c>
      <c r="Q209" s="10"/>
      <c r="R209" s="10"/>
      <c r="S209" s="10"/>
      <c r="T209" s="10"/>
      <c r="U209" s="10"/>
      <c r="V209" s="10"/>
      <c r="W209" s="146">
        <f>$AI$104/F209</f>
        <v>2.609262883235486</v>
      </c>
      <c r="X209" s="10"/>
      <c r="Y209" s="10"/>
      <c r="Z209" s="146"/>
      <c r="AA209" s="145">
        <f>$AI$103+F209</f>
        <v>3.206947162426614</v>
      </c>
      <c r="AB209" s="146">
        <f>$AI$103/F209</f>
        <v>1.565557729941291</v>
      </c>
      <c r="AC209" s="10"/>
      <c r="AD209" s="10"/>
      <c r="AE209" s="147"/>
      <c r="AF209" s="66"/>
      <c r="AG209" s="10"/>
      <c r="AH209" s="10"/>
      <c r="AI209" s="144"/>
      <c r="AJ209" s="10"/>
      <c r="AK209" s="10"/>
      <c r="AL209" s="10"/>
      <c r="AM209" s="10"/>
      <c r="AN209" s="10"/>
      <c r="AO209" s="10"/>
      <c r="AP209" s="10"/>
      <c r="AQ209" s="10"/>
      <c r="AR209" s="10"/>
      <c r="AS209" s="10"/>
      <c r="AT209" s="144"/>
      <c r="AU209" s="10"/>
      <c r="AV209" s="10"/>
      <c r="AW209" s="10"/>
      <c r="AX209" s="10"/>
      <c r="AY209" s="10"/>
      <c r="AZ209" s="144"/>
      <c r="BA209" s="10"/>
      <c r="BB209" s="10"/>
      <c r="BC209" s="10"/>
      <c r="BD209" s="10"/>
      <c r="BE209" s="10"/>
      <c r="BF209" s="10"/>
      <c r="BG209" s="10"/>
      <c r="BH209" s="144"/>
      <c r="BI209" s="144"/>
    </row>
    <row r="210" ht="20" customHeight="1">
      <c r="A210" s="141"/>
      <c r="B210" t="s" s="24">
        <v>221</v>
      </c>
      <c r="C210" s="10"/>
      <c r="D210" s="10"/>
      <c r="E210" s="10"/>
      <c r="F210" s="145">
        <f>AVERAGE('Sheet 1 - Truck Survey'!U79,'Sheet 1 - Truck Survey'!U333,'Sheet 1 - Truck Survey'!U305,'Sheet 1 - Truck Survey'!U532)</f>
        <v>3</v>
      </c>
      <c r="G210" s="10"/>
      <c r="H210" s="10"/>
      <c r="I210" s="10"/>
      <c r="J210" s="10"/>
      <c r="K210" s="10"/>
      <c r="L210" s="10"/>
      <c r="M210" s="10"/>
      <c r="N210" s="10"/>
      <c r="O210" s="145"/>
      <c r="P210" s="145">
        <f>$AZ$104+F210</f>
        <v>9.523157208088715</v>
      </c>
      <c r="Q210" s="10"/>
      <c r="R210" s="10"/>
      <c r="S210" s="10"/>
      <c r="T210" s="10"/>
      <c r="U210" s="10"/>
      <c r="V210" s="10"/>
      <c r="W210" s="146">
        <f>$AZ$104/F210</f>
        <v>2.174385736029572</v>
      </c>
      <c r="X210" s="10"/>
      <c r="Y210" s="10"/>
      <c r="Z210" s="146"/>
      <c r="AA210" s="145">
        <f>$AZ$103+F210</f>
        <v>6.913894324853228</v>
      </c>
      <c r="AB210" s="146">
        <f>$AZ$103/F210</f>
        <v>1.304631441617743</v>
      </c>
      <c r="AC210" s="10"/>
      <c r="AD210" s="10"/>
      <c r="AE210" s="147"/>
      <c r="AF210" s="66"/>
      <c r="AG210" s="10"/>
      <c r="AH210" s="10"/>
      <c r="AI210" s="144"/>
      <c r="AJ210" s="10"/>
      <c r="AK210" s="10"/>
      <c r="AL210" s="10"/>
      <c r="AM210" s="10"/>
      <c r="AN210" s="10"/>
      <c r="AO210" s="10"/>
      <c r="AP210" s="10"/>
      <c r="AQ210" s="10"/>
      <c r="AR210" s="10"/>
      <c r="AS210" s="10"/>
      <c r="AT210" s="144"/>
      <c r="AU210" s="10"/>
      <c r="AV210" s="10"/>
      <c r="AW210" s="10"/>
      <c r="AX210" s="10"/>
      <c r="AY210" s="10"/>
      <c r="AZ210" s="144"/>
      <c r="BA210" s="10"/>
      <c r="BB210" s="10"/>
      <c r="BC210" s="10"/>
      <c r="BD210" s="10"/>
      <c r="BE210" s="10"/>
      <c r="BF210" s="10"/>
      <c r="BG210" s="10"/>
      <c r="BH210" s="144"/>
      <c r="BI210" s="144"/>
    </row>
    <row r="211" ht="20" customHeight="1">
      <c r="A211" s="141"/>
      <c r="B211" t="s" s="24">
        <v>222</v>
      </c>
      <c r="C211" s="10"/>
      <c r="D211" s="10"/>
      <c r="E211" s="10"/>
      <c r="F211" s="145">
        <f>AVERAGE('Sheet 1 - Truck Survey'!W79,'Sheet 1 - Truck Survey'!W305,'Sheet 1 - Truck Survey'!W333,'Sheet 1 - Truck Survey'!W532)</f>
        <v>17.5</v>
      </c>
      <c r="G211" s="10"/>
      <c r="H211" s="10"/>
      <c r="I211" s="10"/>
      <c r="J211" s="10"/>
      <c r="K211" s="10"/>
      <c r="L211" s="10"/>
      <c r="M211" s="10"/>
      <c r="N211" s="10"/>
      <c r="O211" s="145"/>
      <c r="P211" s="145">
        <f>$AZ$104+F211</f>
        <v>24.02315720808872</v>
      </c>
      <c r="Q211" s="10"/>
      <c r="R211" s="10"/>
      <c r="S211" s="10"/>
      <c r="T211" s="10"/>
      <c r="U211" s="10"/>
      <c r="V211" s="10"/>
      <c r="W211" s="146">
        <f>$AZ$104/F211</f>
        <v>0.3727518404622123</v>
      </c>
      <c r="X211" s="10"/>
      <c r="Y211" s="10"/>
      <c r="Z211" s="146"/>
      <c r="AA211" s="145">
        <f>$AZ$103+F211</f>
        <v>21.41389432485323</v>
      </c>
      <c r="AB211" s="146">
        <f>$AZ$103/F211</f>
        <v>0.2236511042773273</v>
      </c>
      <c r="AC211" s="10"/>
      <c r="AD211" s="10"/>
      <c r="AE211" s="147"/>
      <c r="AF211" s="66"/>
      <c r="AG211" s="10"/>
      <c r="AH211" s="10"/>
      <c r="AI211" s="144"/>
      <c r="AJ211" s="10"/>
      <c r="AK211" s="10"/>
      <c r="AL211" s="10"/>
      <c r="AM211" s="10"/>
      <c r="AN211" s="10"/>
      <c r="AO211" s="10"/>
      <c r="AP211" s="10"/>
      <c r="AQ211" s="10"/>
      <c r="AR211" s="10"/>
      <c r="AS211" s="10"/>
      <c r="AT211" s="144"/>
      <c r="AU211" s="10"/>
      <c r="AV211" s="10"/>
      <c r="AW211" s="10"/>
      <c r="AX211" s="10"/>
      <c r="AY211" s="10"/>
      <c r="AZ211" s="144"/>
      <c r="BA211" s="10"/>
      <c r="BB211" s="10"/>
      <c r="BC211" s="10"/>
      <c r="BD211" s="10"/>
      <c r="BE211" s="10"/>
      <c r="BF211" s="10"/>
      <c r="BG211" s="10"/>
      <c r="BH211" s="144"/>
      <c r="BI211" s="144"/>
    </row>
    <row r="212" ht="20" customHeight="1">
      <c r="A212" s="8"/>
      <c r="B212" t="s" s="142">
        <v>226</v>
      </c>
      <c r="C212" s="10"/>
      <c r="D212" s="10"/>
      <c r="E212" s="10"/>
      <c r="F212" s="25"/>
      <c r="G212" s="10"/>
      <c r="H212" s="10"/>
      <c r="I212" s="10"/>
      <c r="J212" s="10"/>
      <c r="K212" s="10"/>
      <c r="L212" s="10"/>
      <c r="M212" s="10"/>
      <c r="N212" s="10"/>
      <c r="O212" s="25"/>
      <c r="P212" s="107"/>
      <c r="Q212" s="10"/>
      <c r="R212" s="10"/>
      <c r="S212" s="10"/>
      <c r="T212" s="10"/>
      <c r="U212" s="10"/>
      <c r="V212" s="10"/>
      <c r="W212" s="10"/>
      <c r="X212" s="10"/>
      <c r="Y212" s="10"/>
      <c r="Z212" s="107"/>
      <c r="AA212" s="24"/>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1"/>
    </row>
    <row r="213" ht="20" customHeight="1">
      <c r="A213" s="8"/>
      <c r="B213" t="s" s="24">
        <v>219</v>
      </c>
      <c r="C213" s="10"/>
      <c r="D213" s="10"/>
      <c r="E213" s="10"/>
      <c r="F213" s="145">
        <f>AVERAGE('Sheet 1 - Truck Survey'!L107,'Sheet 1 - Truck Survey'!L361,'Sheet 1 - Truck Survey'!L389,'Sheet 1 - Truck Survey'!L548)</f>
        <v>2</v>
      </c>
      <c r="G213" s="10"/>
      <c r="H213" s="10"/>
      <c r="I213" s="10"/>
      <c r="J213" s="10"/>
      <c r="K213" s="10"/>
      <c r="L213" s="10"/>
      <c r="M213" s="10"/>
      <c r="N213" s="10"/>
      <c r="O213" s="145"/>
      <c r="P213" s="145">
        <f>$AI$104+F213</f>
        <v>5.261578604044358</v>
      </c>
      <c r="Q213" s="10"/>
      <c r="R213" s="10"/>
      <c r="S213" s="10"/>
      <c r="T213" s="10"/>
      <c r="U213" s="10"/>
      <c r="V213" s="10"/>
      <c r="W213" s="146">
        <f>$AI$104/F213</f>
        <v>1.630789302022179</v>
      </c>
      <c r="X213" s="10"/>
      <c r="Y213" s="10"/>
      <c r="Z213" s="146"/>
      <c r="AA213" s="145">
        <f>$AI$103+F213</f>
        <v>3.956947162426614</v>
      </c>
      <c r="AB213" s="146">
        <f>$AI$103/F213</f>
        <v>0.9784735812133071</v>
      </c>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1"/>
    </row>
    <row r="214" ht="20" customHeight="1">
      <c r="A214" s="8"/>
      <c r="B214" t="s" s="24">
        <v>220</v>
      </c>
      <c r="C214" s="10"/>
      <c r="D214" s="10"/>
      <c r="E214" s="10"/>
      <c r="F214" s="145">
        <f>AVERAGE('Sheet 1 - Truck Survey'!D107,'Sheet 1 - Truck Survey'!D361,'Sheet 1 - Truck Survey'!D389,'Sheet 1 - Truck Survey'!D548)</f>
        <v>2.5</v>
      </c>
      <c r="G214" s="10"/>
      <c r="H214" s="10"/>
      <c r="I214" s="10"/>
      <c r="J214" s="10"/>
      <c r="K214" s="10"/>
      <c r="L214" s="10"/>
      <c r="M214" s="10"/>
      <c r="N214" s="10"/>
      <c r="O214" s="145"/>
      <c r="P214" s="145">
        <f>$AI$104+F214</f>
        <v>5.761578604044358</v>
      </c>
      <c r="Q214" s="10"/>
      <c r="R214" s="10"/>
      <c r="S214" s="10"/>
      <c r="T214" s="10"/>
      <c r="U214" s="10"/>
      <c r="V214" s="10"/>
      <c r="W214" s="146">
        <f>$AI$104/F214</f>
        <v>1.304631441617743</v>
      </c>
      <c r="X214" s="10"/>
      <c r="Y214" s="10"/>
      <c r="Z214" s="146"/>
      <c r="AA214" s="145">
        <f>$AI$103+F214</f>
        <v>4.456947162426614</v>
      </c>
      <c r="AB214" s="146">
        <f>$AI$103/F214</f>
        <v>0.7827788649706456</v>
      </c>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1"/>
    </row>
    <row r="215" ht="20" customHeight="1">
      <c r="A215" s="8"/>
      <c r="B215" t="s" s="24">
        <v>221</v>
      </c>
      <c r="C215" s="10"/>
      <c r="D215" s="10"/>
      <c r="E215" s="10"/>
      <c r="F215" s="145">
        <f>AVERAGE('Sheet 1 - Truck Survey'!U107,'Sheet 1 - Truck Survey'!U361,'Sheet 1 - Truck Survey'!U389,'Sheet 1 - Truck Survey'!U548)</f>
        <v>4.5</v>
      </c>
      <c r="G215" s="10"/>
      <c r="H215" s="10"/>
      <c r="I215" s="10"/>
      <c r="J215" s="10"/>
      <c r="K215" s="10"/>
      <c r="L215" s="10"/>
      <c r="M215" s="10"/>
      <c r="N215" s="10"/>
      <c r="O215" s="145"/>
      <c r="P215" s="145">
        <f>$AZ$104+F215</f>
        <v>11.02315720808872</v>
      </c>
      <c r="Q215" s="10"/>
      <c r="R215" s="10"/>
      <c r="S215" s="10"/>
      <c r="T215" s="10"/>
      <c r="U215" s="10"/>
      <c r="V215" s="10"/>
      <c r="W215" s="146">
        <f>$AZ$104/F215</f>
        <v>1.449590490686381</v>
      </c>
      <c r="X215" s="10"/>
      <c r="Y215" s="10"/>
      <c r="Z215" s="146"/>
      <c r="AA215" s="145">
        <f>$AZ$103+F215</f>
        <v>8.413894324853228</v>
      </c>
      <c r="AB215" s="146">
        <f>$AZ$103/F215</f>
        <v>0.8697542944118285</v>
      </c>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1"/>
    </row>
    <row r="216" ht="20" customHeight="1">
      <c r="A216" s="8"/>
      <c r="B216" t="s" s="24">
        <v>222</v>
      </c>
      <c r="C216" s="10"/>
      <c r="D216" s="10"/>
      <c r="E216" s="10"/>
      <c r="F216" s="145">
        <f>AVERAGE('Sheet 1 - Truck Survey'!W107,'Sheet 1 - Truck Survey'!W361,'Sheet 1 - Truck Survey'!W389,'Sheet 1 - Truck Survey'!W548)</f>
        <v>17</v>
      </c>
      <c r="G216" s="10"/>
      <c r="H216" s="10"/>
      <c r="I216" s="10"/>
      <c r="J216" s="10"/>
      <c r="K216" s="10"/>
      <c r="L216" s="10"/>
      <c r="M216" s="10"/>
      <c r="N216" s="10"/>
      <c r="O216" s="145"/>
      <c r="P216" s="145">
        <f>$AZ$104+F216</f>
        <v>23.52315720808872</v>
      </c>
      <c r="Q216" s="10"/>
      <c r="R216" s="10"/>
      <c r="S216" s="10"/>
      <c r="T216" s="10"/>
      <c r="U216" s="10"/>
      <c r="V216" s="10"/>
      <c r="W216" s="146">
        <f>$AZ$104/F216</f>
        <v>0.3837151298875715</v>
      </c>
      <c r="X216" s="10"/>
      <c r="Y216" s="10"/>
      <c r="Z216" s="146"/>
      <c r="AA216" s="145">
        <f>$AZ$103+F216</f>
        <v>20.91389432485323</v>
      </c>
      <c r="AB216" s="146">
        <f>$AZ$103/F216</f>
        <v>0.2302290779325429</v>
      </c>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1"/>
    </row>
    <row r="217" ht="21" customHeight="1">
      <c r="A217" s="8"/>
      <c r="B217" t="s" s="149">
        <v>227</v>
      </c>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1"/>
    </row>
    <row r="218" ht="20" customHeight="1">
      <c r="A218" s="8"/>
      <c r="B218" t="s" s="24">
        <v>228</v>
      </c>
      <c r="C218" s="10"/>
      <c r="D218" s="10"/>
      <c r="E218" s="10"/>
      <c r="F218" t="s" s="150">
        <v>229</v>
      </c>
      <c r="G218" s="10"/>
      <c r="H218" s="10"/>
      <c r="I218" s="10"/>
      <c r="J218" s="10"/>
      <c r="K218" s="10"/>
      <c r="L218" s="10"/>
      <c r="M218" s="10"/>
      <c r="N218" s="10"/>
      <c r="O218" s="145"/>
      <c r="P218" t="s" s="150">
        <v>215</v>
      </c>
      <c r="Q218" s="10"/>
      <c r="R218" s="10"/>
      <c r="S218" s="10"/>
      <c r="T218" s="10"/>
      <c r="U218" s="10"/>
      <c r="V218" s="10"/>
      <c r="W218" s="10"/>
      <c r="X218" s="10"/>
      <c r="Y218" s="10"/>
      <c r="Z218" s="145"/>
      <c r="AA218" t="s" s="150">
        <v>216</v>
      </c>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1"/>
    </row>
    <row r="219" ht="20" customHeight="1">
      <c r="A219" s="8"/>
      <c r="B219" t="s" s="24">
        <v>219</v>
      </c>
      <c r="C219" s="10"/>
      <c r="D219" s="10"/>
      <c r="E219" s="10"/>
      <c r="F219" s="145">
        <f>AVERAGE(F193,F198,F203,F208,F213)</f>
        <v>2.79</v>
      </c>
      <c r="G219" s="10"/>
      <c r="H219" s="10"/>
      <c r="I219" s="10"/>
      <c r="J219" s="10"/>
      <c r="K219" s="10"/>
      <c r="L219" s="10"/>
      <c r="M219" s="10"/>
      <c r="N219" s="10"/>
      <c r="O219" s="145"/>
      <c r="P219" s="145">
        <f>$AI$104+F219</f>
        <v>6.051578604044358</v>
      </c>
      <c r="Q219" s="10"/>
      <c r="R219" s="10"/>
      <c r="S219" s="10"/>
      <c r="T219" s="10"/>
      <c r="U219" s="10"/>
      <c r="V219" s="10"/>
      <c r="W219" s="146">
        <f>$AI$104/F219</f>
        <v>1.169024589263211</v>
      </c>
      <c r="X219" s="10"/>
      <c r="Y219" s="10"/>
      <c r="Z219" s="146"/>
      <c r="AA219" s="145">
        <f>$AI$103+F219</f>
        <v>4.746947162426614</v>
      </c>
      <c r="AB219" s="146">
        <f>$AI$103/F219</f>
        <v>0.7014147535579263</v>
      </c>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1"/>
    </row>
    <row r="220" ht="20" customHeight="1">
      <c r="A220" s="8"/>
      <c r="B220" t="s" s="24">
        <v>220</v>
      </c>
      <c r="C220" s="10"/>
      <c r="D220" s="10"/>
      <c r="E220" s="10"/>
      <c r="F220" s="145">
        <f>AVERAGE(F194,F199,F204,F209,F214)</f>
        <v>2.17</v>
      </c>
      <c r="G220" s="10"/>
      <c r="H220" s="10"/>
      <c r="I220" s="10"/>
      <c r="J220" s="10"/>
      <c r="K220" s="10"/>
      <c r="L220" s="10"/>
      <c r="M220" s="10"/>
      <c r="N220" s="10"/>
      <c r="O220" s="145"/>
      <c r="P220" s="145">
        <f>$AI$104+F220</f>
        <v>5.431578604044358</v>
      </c>
      <c r="Q220" s="10"/>
      <c r="R220" s="10"/>
      <c r="S220" s="10"/>
      <c r="T220" s="10"/>
      <c r="U220" s="10"/>
      <c r="V220" s="10"/>
      <c r="W220" s="146">
        <f>$AI$104/F220</f>
        <v>1.503031614766985</v>
      </c>
      <c r="X220" s="10"/>
      <c r="Y220" s="10"/>
      <c r="Z220" s="146"/>
      <c r="AA220" s="145">
        <f>$AI$103+F220</f>
        <v>4.126947162426614</v>
      </c>
      <c r="AB220" s="146">
        <f>$AI$103/F220</f>
        <v>0.9018189688601909</v>
      </c>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1"/>
    </row>
    <row r="221" ht="20" customHeight="1">
      <c r="A221" s="8"/>
      <c r="B221" t="s" s="24">
        <v>230</v>
      </c>
      <c r="C221" s="10"/>
      <c r="D221" s="10"/>
      <c r="E221" s="10"/>
      <c r="F221" s="145">
        <f>AVERAGE(F195,F200,F205,F210,F215)</f>
        <v>5.170926288323548</v>
      </c>
      <c r="G221" s="10"/>
      <c r="H221" s="10"/>
      <c r="I221" s="10"/>
      <c r="J221" s="10"/>
      <c r="K221" s="10"/>
      <c r="L221" s="10"/>
      <c r="M221" s="10"/>
      <c r="N221" s="10"/>
      <c r="O221" s="145"/>
      <c r="P221" s="145">
        <f>$AZ$104+F221</f>
        <v>11.69408349641226</v>
      </c>
      <c r="Q221" s="10"/>
      <c r="R221" s="10"/>
      <c r="S221" s="10"/>
      <c r="T221" s="10"/>
      <c r="U221" s="10"/>
      <c r="V221" s="10"/>
      <c r="W221" s="146">
        <f>$AZ$104/F221</f>
        <v>1.26150651631191</v>
      </c>
      <c r="X221" s="10"/>
      <c r="Y221" s="10"/>
      <c r="Z221" s="146"/>
      <c r="AA221" s="145">
        <f>$AZ$103+F221</f>
        <v>9.084820613176776</v>
      </c>
      <c r="AB221" s="146">
        <f>$AZ$103/F221</f>
        <v>0.7569039097871459</v>
      </c>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1"/>
    </row>
    <row r="222" ht="20" customHeight="1">
      <c r="A222" s="8"/>
      <c r="B222" t="s" s="24">
        <v>222</v>
      </c>
      <c r="C222" s="10"/>
      <c r="D222" s="10"/>
      <c r="E222" s="10"/>
      <c r="F222" s="145">
        <f>AVERAGE(F196,F201,F206,F211,F216)</f>
        <v>19.83</v>
      </c>
      <c r="G222" s="10"/>
      <c r="H222" s="10"/>
      <c r="I222" s="10"/>
      <c r="J222" s="10"/>
      <c r="K222" s="10"/>
      <c r="L222" s="10"/>
      <c r="M222" s="10"/>
      <c r="N222" s="10"/>
      <c r="O222" s="145"/>
      <c r="P222" s="145">
        <f>$AZ$104+F222</f>
        <v>26.35315720808872</v>
      </c>
      <c r="Q222" s="10"/>
      <c r="R222" s="10"/>
      <c r="S222" s="10"/>
      <c r="T222" s="10"/>
      <c r="U222" s="10"/>
      <c r="V222" s="10"/>
      <c r="W222" s="146">
        <f>$AZ$104/F222</f>
        <v>0.328953969142144</v>
      </c>
      <c r="X222" s="10"/>
      <c r="Y222" s="10"/>
      <c r="Z222" s="146"/>
      <c r="AA222" s="145">
        <f>$AZ$103+F222</f>
        <v>23.74389432485323</v>
      </c>
      <c r="AB222" s="146">
        <f>$AZ$103/F222</f>
        <v>0.1973723814852863</v>
      </c>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1"/>
    </row>
    <row r="223" ht="20" customHeight="1">
      <c r="A223" s="8"/>
      <c r="B223" t="s" s="24">
        <v>228</v>
      </c>
      <c r="C223" s="10"/>
      <c r="D223" s="10"/>
      <c r="E223" s="10"/>
      <c r="F223" t="s" s="150">
        <v>231</v>
      </c>
      <c r="G223" s="10"/>
      <c r="H223" s="10"/>
      <c r="I223" s="10"/>
      <c r="J223" s="10"/>
      <c r="K223" s="10"/>
      <c r="L223" s="10"/>
      <c r="M223" s="10"/>
      <c r="N223" s="10"/>
      <c r="O223" s="145"/>
      <c r="P223" t="s" s="150">
        <v>215</v>
      </c>
      <c r="Q223" s="10"/>
      <c r="R223" s="10"/>
      <c r="S223" s="10"/>
      <c r="T223" s="10"/>
      <c r="U223" s="10"/>
      <c r="V223" s="10"/>
      <c r="W223" s="10"/>
      <c r="X223" s="10"/>
      <c r="Y223" s="10"/>
      <c r="Z223" s="145"/>
      <c r="AA223" t="s" s="150">
        <v>216</v>
      </c>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1"/>
    </row>
    <row r="224" ht="20" customHeight="1">
      <c r="A224" s="8"/>
      <c r="B224" t="s" s="24">
        <v>219</v>
      </c>
      <c r="C224" s="10"/>
      <c r="D224" s="10"/>
      <c r="E224" s="10"/>
      <c r="F224" s="145">
        <f>MAX('Sheet 1 - Truck Survey'!L29,'Sheet 1 - Truck Survey'!L60,'Sheet 1 - Truck Survey'!L79,'Sheet 1 - Truck Survey'!L107,'Sheet 1 - Truck Survey'!L129,'Sheet 1 - Truck Survey'!L155,'Sheet 1 - Truck Survey'!L186,'Sheet 1 - Truck Survey'!L217,'Sheet 1 - Truck Survey'!L245,'Sheet 1 - Truck Survey'!L275,'Sheet 1 - Truck Survey'!L305,'Sheet 1 - Truck Survey'!L333,'Sheet 1 - Truck Survey'!L361,'Sheet 1 - Truck Survey'!L389,'Sheet 1 - Truck Survey'!L418,'Sheet 1 - Truck Survey'!L447,'Sheet 1 - Truck Survey'!L465,'Sheet 1 - Truck Survey'!L489,'Sheet 1 - Truck Survey'!L509,'Sheet 1 - Truck Survey'!L532,'Sheet 1 - Truck Survey'!L548)</f>
        <v>7</v>
      </c>
      <c r="G224" s="10"/>
      <c r="H224" s="10"/>
      <c r="I224" s="10"/>
      <c r="J224" s="10"/>
      <c r="K224" s="10"/>
      <c r="L224" s="10"/>
      <c r="M224" s="10"/>
      <c r="N224" s="10"/>
      <c r="O224" s="145"/>
      <c r="P224" s="145">
        <f>$AI$104+F224</f>
        <v>10.26157860404436</v>
      </c>
      <c r="Q224" s="10"/>
      <c r="R224" s="10"/>
      <c r="S224" s="10"/>
      <c r="T224" s="10"/>
      <c r="U224" s="10"/>
      <c r="V224" s="10"/>
      <c r="W224" s="146">
        <f>$AI$104/F224</f>
        <v>0.4659398005777654</v>
      </c>
      <c r="X224" s="10"/>
      <c r="Y224" s="10"/>
      <c r="Z224" s="146"/>
      <c r="AA224" s="145">
        <f>$AI$103+F224</f>
        <v>8.956947162426614</v>
      </c>
      <c r="AB224" s="146">
        <f>$AI$103/F224</f>
        <v>0.2795638803466592</v>
      </c>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1"/>
    </row>
    <row r="225" ht="20" customHeight="1">
      <c r="A225" s="8"/>
      <c r="B225" t="s" s="24">
        <v>220</v>
      </c>
      <c r="C225" s="10"/>
      <c r="D225" s="10"/>
      <c r="E225" s="10"/>
      <c r="F225" s="145">
        <f>MAX('Sheet 1 - Truck Survey'!D29,'Sheet 1 - Truck Survey'!D60,'Sheet 1 - Truck Survey'!D79,'Sheet 1 - Truck Survey'!D107,'Sheet 1 - Truck Survey'!D129,'Sheet 1 - Truck Survey'!D155,'Sheet 1 - Truck Survey'!D186,'Sheet 1 - Truck Survey'!D217,'Sheet 1 - Truck Survey'!D245,'Sheet 1 - Truck Survey'!D275,'Sheet 1 - Truck Survey'!D305,'Sheet 1 - Truck Survey'!D333,'Sheet 1 - Truck Survey'!D361,'Sheet 1 - Truck Survey'!D389,'Sheet 1 - Truck Survey'!D418,'Sheet 1 - Truck Survey'!D447,'Sheet 1 - Truck Survey'!D465,'Sheet 1 - Truck Survey'!D489,'Sheet 1 - Truck Survey'!D509,'Sheet 1 - Truck Survey'!D532,'Sheet 1 - Truck Survey'!D548)</f>
        <v>10</v>
      </c>
      <c r="G225" s="10"/>
      <c r="H225" s="10"/>
      <c r="I225" s="10"/>
      <c r="J225" s="10"/>
      <c r="K225" s="10"/>
      <c r="L225" s="10"/>
      <c r="M225" s="10"/>
      <c r="N225" s="10"/>
      <c r="O225" s="145"/>
      <c r="P225" s="145">
        <f>$AI$104+F225</f>
        <v>13.26157860404436</v>
      </c>
      <c r="Q225" s="10"/>
      <c r="R225" s="10"/>
      <c r="S225" s="10"/>
      <c r="T225" s="10"/>
      <c r="U225" s="10"/>
      <c r="V225" s="10"/>
      <c r="W225" s="146">
        <f>$AI$104/F225</f>
        <v>0.3261578604044358</v>
      </c>
      <c r="X225" s="10"/>
      <c r="Y225" s="10"/>
      <c r="Z225" s="146"/>
      <c r="AA225" s="145">
        <f>$AI$103+F225</f>
        <v>11.95694716242661</v>
      </c>
      <c r="AB225" s="146">
        <f>$AI$103/F225</f>
        <v>0.1956947162426614</v>
      </c>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1"/>
    </row>
    <row r="226" ht="20" customHeight="1">
      <c r="A226" s="8"/>
      <c r="B226" t="s" s="24">
        <v>230</v>
      </c>
      <c r="C226" s="10"/>
      <c r="D226" s="10"/>
      <c r="E226" s="10"/>
      <c r="F226" s="145">
        <f>MAX('Sheet 1 - Truck Survey'!U29,'Sheet 1 - Truck Survey'!U60,'Sheet 1 - Truck Survey'!U79,'Sheet 1 - Truck Survey'!U107,'Sheet 1 - Truck Survey'!U129,'Sheet 1 - Truck Survey'!U155,'Sheet 1 - Truck Survey'!U186,'Sheet 1 - Truck Survey'!U217,'Sheet 1 - Truck Survey'!U245,'Sheet 1 - Truck Survey'!U275,'Sheet 1 - Truck Survey'!U305,'Sheet 1 - Truck Survey'!U333,'Sheet 1 - Truck Survey'!U361,'Sheet 1 - Truck Survey'!U389,'Sheet 1 - Truck Survey'!U418,'Sheet 1 - Truck Survey'!U447,'Sheet 1 - Truck Survey'!U465,'Sheet 1 - Truck Survey'!U489,'Sheet 1 - Truck Survey'!U509,'Sheet 1 - Truck Survey'!U532,'Sheet 1 - Truck Survey'!U548)</f>
        <v>11</v>
      </c>
      <c r="G226" s="10"/>
      <c r="H226" s="10"/>
      <c r="I226" s="10"/>
      <c r="J226" s="10"/>
      <c r="K226" s="10"/>
      <c r="L226" s="10"/>
      <c r="M226" s="10"/>
      <c r="N226" s="10"/>
      <c r="O226" s="145"/>
      <c r="P226" s="145">
        <f>$AZ$104+F226</f>
        <v>17.52315720808872</v>
      </c>
      <c r="Q226" s="10"/>
      <c r="R226" s="10"/>
      <c r="S226" s="10"/>
      <c r="T226" s="10"/>
      <c r="U226" s="10"/>
      <c r="V226" s="10"/>
      <c r="W226" s="146">
        <f>$AZ$104/F226</f>
        <v>0.5930142916444286</v>
      </c>
      <c r="X226" s="10"/>
      <c r="Y226" s="10"/>
      <c r="Z226" s="146"/>
      <c r="AA226" s="145">
        <f>$AZ$103+F226</f>
        <v>14.91389432485323</v>
      </c>
      <c r="AB226" s="146">
        <f>$AZ$103/F226</f>
        <v>0.3558085749866571</v>
      </c>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1"/>
    </row>
    <row r="227" ht="20" customHeight="1">
      <c r="A227" s="8"/>
      <c r="B227" t="s" s="24">
        <v>222</v>
      </c>
      <c r="C227" s="10"/>
      <c r="D227" s="10"/>
      <c r="E227" s="10"/>
      <c r="F227" s="145">
        <f>MAX('Sheet 1 - Truck Survey'!W29,'Sheet 1 - Truck Survey'!W60,'Sheet 1 - Truck Survey'!W79,'Sheet 1 - Truck Survey'!W107,'Sheet 1 - Truck Survey'!W129,'Sheet 1 - Truck Survey'!W155,'Sheet 1 - Truck Survey'!W186,'Sheet 1 - Truck Survey'!W217,'Sheet 1 - Truck Survey'!W245,'Sheet 1 - Truck Survey'!W275,'Sheet 1 - Truck Survey'!W305,'Sheet 1 - Truck Survey'!W333,'Sheet 1 - Truck Survey'!W361,'Sheet 1 - Truck Survey'!W389,'Sheet 1 - Truck Survey'!W418,'Sheet 1 - Truck Survey'!W447,'Sheet 1 - Truck Survey'!W465,'Sheet 1 - Truck Survey'!W489,'Sheet 1 - Truck Survey'!W509,'Sheet 1 - Truck Survey'!W532,'Sheet 1 - Truck Survey'!W548)</f>
        <v>32</v>
      </c>
      <c r="G227" s="10"/>
      <c r="H227" s="10"/>
      <c r="I227" s="10"/>
      <c r="J227" s="10"/>
      <c r="K227" s="10"/>
      <c r="L227" s="10"/>
      <c r="M227" s="10"/>
      <c r="N227" s="10"/>
      <c r="O227" s="145"/>
      <c r="P227" s="145">
        <f>$AZ$104+F227</f>
        <v>38.52315720808872</v>
      </c>
      <c r="Q227" s="10"/>
      <c r="R227" s="10"/>
      <c r="S227" s="10"/>
      <c r="T227" s="10"/>
      <c r="U227" s="10"/>
      <c r="V227" s="10"/>
      <c r="W227" s="146">
        <f>$AZ$104/F227</f>
        <v>0.2038486627527724</v>
      </c>
      <c r="X227" s="10"/>
      <c r="Y227" s="10"/>
      <c r="Z227" s="146"/>
      <c r="AA227" s="145">
        <f>$AZ$103+F227</f>
        <v>35.91389432485323</v>
      </c>
      <c r="AB227" s="146">
        <f>$AZ$103/F227</f>
        <v>0.1223091976516634</v>
      </c>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1"/>
    </row>
    <row r="228" ht="20" customHeight="1">
      <c r="A228" s="8"/>
      <c r="B228" t="s" s="24">
        <v>228</v>
      </c>
      <c r="C228" s="10"/>
      <c r="D228" s="10"/>
      <c r="E228" s="10"/>
      <c r="F228" t="s" s="150">
        <v>232</v>
      </c>
      <c r="G228" s="10"/>
      <c r="H228" s="10"/>
      <c r="I228" s="10"/>
      <c r="J228" s="10"/>
      <c r="K228" s="10"/>
      <c r="L228" s="10"/>
      <c r="M228" s="10"/>
      <c r="N228" s="10"/>
      <c r="O228" s="145"/>
      <c r="P228" t="s" s="150">
        <v>215</v>
      </c>
      <c r="Q228" s="10"/>
      <c r="R228" s="10"/>
      <c r="S228" s="10"/>
      <c r="T228" s="10"/>
      <c r="U228" s="10"/>
      <c r="V228" s="10"/>
      <c r="W228" s="10"/>
      <c r="X228" s="10"/>
      <c r="Y228" s="10"/>
      <c r="Z228" s="145"/>
      <c r="AA228" t="s" s="150">
        <v>216</v>
      </c>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1"/>
    </row>
    <row r="229" ht="20" customHeight="1">
      <c r="A229" s="8"/>
      <c r="B229" t="s" s="24">
        <v>219</v>
      </c>
      <c r="C229" s="10"/>
      <c r="D229" s="10"/>
      <c r="E229" s="10"/>
      <c r="F229" s="145">
        <f>MIN('Sheet 1 - Truck Survey'!L29,'Sheet 1 - Truck Survey'!L60,'Sheet 1 - Truck Survey'!L79,'Sheet 1 - Truck Survey'!L107,'Sheet 1 - Truck Survey'!L129,'Sheet 1 - Truck Survey'!L155,'Sheet 1 - Truck Survey'!L186,'Sheet 1 - Truck Survey'!L217,'Sheet 1 - Truck Survey'!L245,'Sheet 1 - Truck Survey'!L275,'Sheet 1 - Truck Survey'!L305,'Sheet 1 - Truck Survey'!L333,'Sheet 1 - Truck Survey'!L361,'Sheet 1 - Truck Survey'!L389,'Sheet 1 - Truck Survey'!L418,'Sheet 1 - Truck Survey'!L447,'Sheet 1 - Truck Survey'!L465,'Sheet 1 - Truck Survey'!L489,'Sheet 1 - Truck Survey'!L509,'Sheet 1 - Truck Survey'!L532,'Sheet 1 - Truck Survey'!L548)</f>
        <v>0</v>
      </c>
      <c r="G229" s="10"/>
      <c r="H229" s="10"/>
      <c r="I229" s="10"/>
      <c r="J229" s="10"/>
      <c r="K229" s="10"/>
      <c r="L229" s="10"/>
      <c r="M229" s="10"/>
      <c r="N229" s="10"/>
      <c r="O229" s="145"/>
      <c r="P229" s="145">
        <f>$AI$104+F229</f>
        <v>3.261578604044358</v>
      </c>
      <c r="Q229" s="10"/>
      <c r="R229" s="10"/>
      <c r="S229" s="10"/>
      <c r="T229" s="10"/>
      <c r="U229" s="10"/>
      <c r="V229" s="10"/>
      <c r="W229" s="146">
        <f>$AI$104/F229</f>
      </c>
      <c r="X229" s="10"/>
      <c r="Y229" s="10"/>
      <c r="Z229" s="146"/>
      <c r="AA229" s="145">
        <f>$AI$103+F229</f>
        <v>1.956947162426614</v>
      </c>
      <c r="AB229" s="146">
        <f>$AI$103/F229</f>
      </c>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1"/>
    </row>
    <row r="230" ht="20" customHeight="1">
      <c r="A230" s="8"/>
      <c r="B230" t="s" s="24">
        <v>220</v>
      </c>
      <c r="C230" s="10"/>
      <c r="D230" s="10"/>
      <c r="E230" s="10"/>
      <c r="F230" s="145">
        <f>MIN('Sheet 1 - Truck Survey'!D29,'Sheet 1 - Truck Survey'!D60,'Sheet 1 - Truck Survey'!D79,'Sheet 1 - Truck Survey'!D107,'Sheet 1 - Truck Survey'!D129,'Sheet 1 - Truck Survey'!D155,'Sheet 1 - Truck Survey'!D186,'Sheet 1 - Truck Survey'!D217,'Sheet 1 - Truck Survey'!D245,'Sheet 1 - Truck Survey'!D275,'Sheet 1 - Truck Survey'!D305,'Sheet 1 - Truck Survey'!D333,'Sheet 1 - Truck Survey'!D361,'Sheet 1 - Truck Survey'!D389,'Sheet 1 - Truck Survey'!D418,'Sheet 1 - Truck Survey'!D447,'Sheet 1 - Truck Survey'!D465,'Sheet 1 - Truck Survey'!D489,'Sheet 1 - Truck Survey'!D509,'Sheet 1 - Truck Survey'!D532,'Sheet 1 - Truck Survey'!D548)</f>
        <v>0</v>
      </c>
      <c r="G230" s="10"/>
      <c r="H230" s="10"/>
      <c r="I230" s="10"/>
      <c r="J230" s="10"/>
      <c r="K230" s="10"/>
      <c r="L230" s="10"/>
      <c r="M230" s="10"/>
      <c r="N230" s="10"/>
      <c r="O230" s="145"/>
      <c r="P230" s="145">
        <f>$AI$104+F230</f>
        <v>3.261578604044358</v>
      </c>
      <c r="Q230" s="10"/>
      <c r="R230" s="10"/>
      <c r="S230" s="10"/>
      <c r="T230" s="10"/>
      <c r="U230" s="10"/>
      <c r="V230" s="10"/>
      <c r="W230" s="146">
        <f>$AI$104/F230</f>
      </c>
      <c r="X230" s="10"/>
      <c r="Y230" s="10"/>
      <c r="Z230" s="146"/>
      <c r="AA230" s="145">
        <f>$AI$103+F230</f>
        <v>1.956947162426614</v>
      </c>
      <c r="AB230" s="146">
        <f>$AI$103/F230</f>
      </c>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1"/>
    </row>
    <row r="231" ht="20" customHeight="1">
      <c r="A231" s="8"/>
      <c r="B231" t="s" s="24">
        <v>230</v>
      </c>
      <c r="C231" s="10"/>
      <c r="D231" s="10"/>
      <c r="E231" s="10"/>
      <c r="F231" s="145">
        <f>MIN('Sheet 1 - Truck Survey'!U29,'Sheet 1 - Truck Survey'!U60,'Sheet 1 - Truck Survey'!U79,'Sheet 1 - Truck Survey'!U107,'Sheet 1 - Truck Survey'!U129,'Sheet 1 - Truck Survey'!U155,'Sheet 1 - Truck Survey'!U186,'Sheet 1 - Truck Survey'!U217,'Sheet 1 - Truck Survey'!U245,'Sheet 1 - Truck Survey'!U275,'Sheet 1 - Truck Survey'!U305,'Sheet 1 - Truck Survey'!U333,'Sheet 1 - Truck Survey'!U361,'Sheet 1 - Truck Survey'!U389,'Sheet 1 - Truck Survey'!U418,'Sheet 1 - Truck Survey'!U447,'Sheet 1 - Truck Survey'!U465,'Sheet 1 - Truck Survey'!U489,'Sheet 1 - Truck Survey'!U509,'Sheet 1 - Truck Survey'!U548,'Sheet 1 - Truck Survey'!U532)</f>
        <v>1</v>
      </c>
      <c r="G231" s="10"/>
      <c r="H231" s="10"/>
      <c r="I231" s="10"/>
      <c r="J231" s="10"/>
      <c r="K231" s="10"/>
      <c r="L231" s="10"/>
      <c r="M231" s="10"/>
      <c r="N231" s="10"/>
      <c r="O231" s="145"/>
      <c r="P231" s="145">
        <f>$AZ$104+F231</f>
        <v>7.523157208088715</v>
      </c>
      <c r="Q231" s="10"/>
      <c r="R231" s="10"/>
      <c r="S231" s="10"/>
      <c r="T231" s="10"/>
      <c r="U231" s="10"/>
      <c r="V231" s="10"/>
      <c r="W231" s="146">
        <f>$AZ$104/F231</f>
        <v>6.523157208088715</v>
      </c>
      <c r="X231" s="10"/>
      <c r="Y231" s="10"/>
      <c r="Z231" s="146"/>
      <c r="AA231" s="145">
        <f>$AZ$103+F231</f>
        <v>4.913894324853228</v>
      </c>
      <c r="AB231" s="146">
        <f>$AZ$103/F231</f>
        <v>3.913894324853228</v>
      </c>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1"/>
    </row>
    <row r="232" ht="20" customHeight="1">
      <c r="A232" s="8"/>
      <c r="B232" t="s" s="24">
        <v>222</v>
      </c>
      <c r="C232" s="10"/>
      <c r="D232" s="10"/>
      <c r="E232" s="10"/>
      <c r="F232" s="145">
        <f>MIN('Sheet 1 - Truck Survey'!W29,'Sheet 1 - Truck Survey'!W60,'Sheet 1 - Truck Survey'!W79,'Sheet 1 - Truck Survey'!W107,'Sheet 1 - Truck Survey'!W129,'Sheet 1 - Truck Survey'!W155,'Sheet 1 - Truck Survey'!W186,'Sheet 1 - Truck Survey'!W217,'Sheet 1 - Truck Survey'!W245,'Sheet 1 - Truck Survey'!W275,'Sheet 1 - Truck Survey'!W305,'Sheet 1 - Truck Survey'!W333,'Sheet 1 - Truck Survey'!W361,'Sheet 1 - Truck Survey'!W389,'Sheet 1 - Truck Survey'!W418,'Sheet 1 - Truck Survey'!W447,'Sheet 1 - Truck Survey'!W465,'Sheet 1 - Truck Survey'!W489,'Sheet 1 - Truck Survey'!W509,'Sheet 1 - Truck Survey'!W532,'Sheet 1 - Truck Survey'!W548)</f>
        <v>8</v>
      </c>
      <c r="G232" s="10"/>
      <c r="H232" s="10"/>
      <c r="I232" s="10"/>
      <c r="J232" s="10"/>
      <c r="K232" s="10"/>
      <c r="L232" s="10"/>
      <c r="M232" s="10"/>
      <c r="N232" s="10"/>
      <c r="O232" s="145"/>
      <c r="P232" s="145">
        <f>$AZ$104+F232</f>
        <v>14.52315720808872</v>
      </c>
      <c r="Q232" s="10"/>
      <c r="R232" s="10"/>
      <c r="S232" s="10"/>
      <c r="T232" s="10"/>
      <c r="U232" s="10"/>
      <c r="V232" s="10"/>
      <c r="W232" s="146">
        <f>$AZ$104/F232</f>
        <v>0.8153946510110894</v>
      </c>
      <c r="X232" s="10"/>
      <c r="Y232" s="10"/>
      <c r="Z232" s="146"/>
      <c r="AA232" s="145">
        <f>$AZ$103+F232</f>
        <v>11.91389432485323</v>
      </c>
      <c r="AB232" s="146">
        <f>$AZ$103/F232</f>
        <v>0.4892367906066535</v>
      </c>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1"/>
    </row>
    <row r="233" ht="20" customHeight="1">
      <c r="A233" s="8"/>
      <c r="B233" s="151"/>
      <c r="C233" s="10"/>
      <c r="D233" s="10"/>
      <c r="E233" s="10"/>
      <c r="F233" s="148"/>
      <c r="G233" s="10"/>
      <c r="H233" s="10"/>
      <c r="I233" s="10"/>
      <c r="J233" s="10"/>
      <c r="K233" s="10"/>
      <c r="L233" s="10"/>
      <c r="M233" s="10"/>
      <c r="N233" s="10"/>
      <c r="O233" s="148"/>
      <c r="P233" s="150"/>
      <c r="Q233" s="10"/>
      <c r="R233" s="10"/>
      <c r="S233" s="10"/>
      <c r="T233" s="10"/>
      <c r="U233" s="10"/>
      <c r="V233" s="10"/>
      <c r="W233" s="10"/>
      <c r="X233" s="10"/>
      <c r="Y233" s="10"/>
      <c r="Z233" s="150"/>
      <c r="AA233" s="15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1"/>
    </row>
    <row r="234" ht="20" customHeight="1">
      <c r="A234" s="8"/>
      <c r="B234" s="151"/>
      <c r="C234" s="10"/>
      <c r="D234" s="10"/>
      <c r="E234" s="10"/>
      <c r="F234" s="148"/>
      <c r="G234" s="10"/>
      <c r="H234" s="10"/>
      <c r="I234" s="10"/>
      <c r="J234" s="10"/>
      <c r="K234" s="10"/>
      <c r="L234" s="10"/>
      <c r="M234" s="10"/>
      <c r="N234" s="10"/>
      <c r="O234" s="148"/>
      <c r="P234" s="150"/>
      <c r="Q234" s="10"/>
      <c r="R234" s="10"/>
      <c r="S234" s="10"/>
      <c r="T234" s="10"/>
      <c r="U234" s="10"/>
      <c r="V234" s="10"/>
      <c r="W234" s="10"/>
      <c r="X234" s="10"/>
      <c r="Y234" s="10"/>
      <c r="Z234" s="150"/>
      <c r="AA234" s="15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1"/>
    </row>
    <row r="235" ht="19" customHeight="1">
      <c r="A235" s="8"/>
      <c r="B235" t="s" s="138">
        <v>233</v>
      </c>
      <c r="C235" s="10"/>
      <c r="D235" s="10"/>
      <c r="E235" s="10"/>
      <c r="F235" t="s" s="139">
        <v>214</v>
      </c>
      <c r="G235" s="10"/>
      <c r="H235" s="10"/>
      <c r="I235" s="10"/>
      <c r="J235" s="10"/>
      <c r="K235" s="10"/>
      <c r="L235" s="10"/>
      <c r="M235" s="10"/>
      <c r="N235" s="10"/>
      <c r="O235" s="140"/>
      <c r="P235" t="s" s="139">
        <v>215</v>
      </c>
      <c r="Q235" s="10"/>
      <c r="R235" s="10"/>
      <c r="S235" s="10"/>
      <c r="T235" s="10"/>
      <c r="U235" s="10"/>
      <c r="V235" s="10"/>
      <c r="W235" s="10"/>
      <c r="X235" s="10"/>
      <c r="Y235" s="10"/>
      <c r="Z235" s="139"/>
      <c r="AA235" t="s" s="139">
        <v>216</v>
      </c>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1"/>
    </row>
    <row r="236" ht="20" customHeight="1">
      <c r="A236" s="8"/>
      <c r="B236" t="s" s="151">
        <v>234</v>
      </c>
      <c r="C236" s="10"/>
      <c r="D236" s="10"/>
      <c r="E236" s="10"/>
      <c r="F236" s="107"/>
      <c r="G236" s="10"/>
      <c r="H236" s="10"/>
      <c r="I236" s="10"/>
      <c r="J236" s="10"/>
      <c r="K236" s="10"/>
      <c r="L236" s="10"/>
      <c r="M236" s="10"/>
      <c r="N236" s="10"/>
      <c r="O236" s="107"/>
      <c r="P236" s="107"/>
      <c r="Q236" s="10"/>
      <c r="R236" s="10"/>
      <c r="S236" s="10"/>
      <c r="T236" s="10"/>
      <c r="U236" s="10"/>
      <c r="V236" s="10"/>
      <c r="W236" s="10"/>
      <c r="X236" s="107"/>
      <c r="Y236" s="10"/>
      <c r="Z236" s="107"/>
      <c r="AA236" s="24"/>
      <c r="AB236" s="10"/>
      <c r="AC236" s="24"/>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1"/>
    </row>
    <row r="237" ht="20" customHeight="1">
      <c r="A237" s="8"/>
      <c r="B237" t="s" s="24">
        <v>219</v>
      </c>
      <c r="C237" s="10"/>
      <c r="D237" s="10"/>
      <c r="E237" s="10"/>
      <c r="F237" t="s" s="150">
        <v>235</v>
      </c>
      <c r="G237" s="10"/>
      <c r="H237" s="10"/>
      <c r="I237" s="10"/>
      <c r="J237" s="10"/>
      <c r="K237" s="10"/>
      <c r="L237" s="10"/>
      <c r="M237" s="10"/>
      <c r="N237" s="10"/>
      <c r="O237" s="148"/>
      <c r="P237" t="s" s="150">
        <v>235</v>
      </c>
      <c r="Q237" s="10"/>
      <c r="R237" s="10"/>
      <c r="S237" s="10"/>
      <c r="T237" s="10"/>
      <c r="U237" s="10"/>
      <c r="V237" s="10"/>
      <c r="W237" s="10"/>
      <c r="X237" t="s" s="150">
        <v>235</v>
      </c>
      <c r="Y237" s="10"/>
      <c r="Z237" s="148"/>
      <c r="AA237" t="s" s="150">
        <v>235</v>
      </c>
      <c r="AB237" s="10"/>
      <c r="AC237" t="s" s="150">
        <v>235</v>
      </c>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1"/>
    </row>
    <row r="238" ht="20" customHeight="1">
      <c r="A238" s="8"/>
      <c r="B238" t="s" s="24">
        <v>220</v>
      </c>
      <c r="C238" s="10"/>
      <c r="D238" s="10"/>
      <c r="E238" s="10"/>
      <c r="F238" t="s" s="150">
        <v>235</v>
      </c>
      <c r="G238" s="10"/>
      <c r="H238" s="10"/>
      <c r="I238" s="10"/>
      <c r="J238" s="10"/>
      <c r="K238" s="10"/>
      <c r="L238" s="10"/>
      <c r="M238" s="10"/>
      <c r="N238" s="10"/>
      <c r="O238" s="148"/>
      <c r="P238" t="s" s="150">
        <v>235</v>
      </c>
      <c r="Q238" s="10"/>
      <c r="R238" s="10"/>
      <c r="S238" s="10"/>
      <c r="T238" s="10"/>
      <c r="U238" s="10"/>
      <c r="V238" s="10"/>
      <c r="W238" s="10"/>
      <c r="X238" t="s" s="150">
        <v>235</v>
      </c>
      <c r="Y238" s="10"/>
      <c r="Z238" s="148"/>
      <c r="AA238" t="s" s="150">
        <v>235</v>
      </c>
      <c r="AB238" s="10"/>
      <c r="AC238" t="s" s="150">
        <v>235</v>
      </c>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1"/>
    </row>
    <row r="239" ht="20" customHeight="1">
      <c r="A239" s="8"/>
      <c r="B239" t="s" s="24">
        <v>221</v>
      </c>
      <c r="C239" s="10"/>
      <c r="D239" s="10"/>
      <c r="E239" s="10"/>
      <c r="F239" t="s" s="150">
        <v>235</v>
      </c>
      <c r="G239" s="10"/>
      <c r="H239" s="10"/>
      <c r="I239" s="10"/>
      <c r="J239" s="10"/>
      <c r="K239" s="10"/>
      <c r="L239" s="10"/>
      <c r="M239" s="10"/>
      <c r="N239" s="10"/>
      <c r="O239" s="148"/>
      <c r="P239" t="s" s="150">
        <v>235</v>
      </c>
      <c r="Q239" s="10"/>
      <c r="R239" s="10"/>
      <c r="S239" s="10"/>
      <c r="T239" s="10"/>
      <c r="U239" s="10"/>
      <c r="V239" s="10"/>
      <c r="W239" s="10"/>
      <c r="X239" t="s" s="150">
        <v>235</v>
      </c>
      <c r="Y239" s="10"/>
      <c r="Z239" s="148"/>
      <c r="AA239" t="s" s="150">
        <v>235</v>
      </c>
      <c r="AB239" s="10"/>
      <c r="AC239" t="s" s="150">
        <v>235</v>
      </c>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1"/>
    </row>
    <row r="240" ht="20" customHeight="1">
      <c r="A240" s="8"/>
      <c r="B240" t="s" s="24">
        <v>222</v>
      </c>
      <c r="C240" s="10"/>
      <c r="D240" s="10"/>
      <c r="E240" s="10"/>
      <c r="F240" t="s" s="150">
        <v>235</v>
      </c>
      <c r="G240" s="10"/>
      <c r="H240" s="10"/>
      <c r="I240" s="10"/>
      <c r="J240" s="10"/>
      <c r="K240" s="10"/>
      <c r="L240" s="10"/>
      <c r="M240" s="10"/>
      <c r="N240" s="10"/>
      <c r="O240" s="148"/>
      <c r="P240" t="s" s="150">
        <v>235</v>
      </c>
      <c r="Q240" s="10"/>
      <c r="R240" s="10"/>
      <c r="S240" s="10"/>
      <c r="T240" s="10"/>
      <c r="U240" s="10"/>
      <c r="V240" s="10"/>
      <c r="W240" s="10"/>
      <c r="X240" t="s" s="150">
        <v>235</v>
      </c>
      <c r="Y240" s="10"/>
      <c r="Z240" s="148"/>
      <c r="AA240" t="s" s="150">
        <v>235</v>
      </c>
      <c r="AB240" s="10"/>
      <c r="AC240" t="s" s="150">
        <v>235</v>
      </c>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1"/>
    </row>
    <row r="241" ht="20" customHeight="1">
      <c r="A241" s="8"/>
      <c r="B241" t="s" s="142">
        <v>236</v>
      </c>
      <c r="C241" s="10"/>
      <c r="D241" s="10"/>
      <c r="E241" s="10"/>
      <c r="F241" s="107"/>
      <c r="G241" s="10"/>
      <c r="H241" s="10"/>
      <c r="I241" s="10"/>
      <c r="J241" s="10"/>
      <c r="K241" s="10"/>
      <c r="L241" s="10"/>
      <c r="M241" s="10"/>
      <c r="N241" s="10"/>
      <c r="O241" s="107"/>
      <c r="P241" s="107"/>
      <c r="Q241" s="10"/>
      <c r="R241" s="10"/>
      <c r="S241" s="10"/>
      <c r="T241" s="10"/>
      <c r="U241" s="10"/>
      <c r="V241" s="10"/>
      <c r="W241" s="10"/>
      <c r="X241" s="107"/>
      <c r="Y241" s="10"/>
      <c r="Z241" s="107"/>
      <c r="AA241" s="24"/>
      <c r="AB241" s="10"/>
      <c r="AC241" s="24"/>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1"/>
    </row>
    <row r="242" ht="20" customHeight="1">
      <c r="A242" s="8"/>
      <c r="B242" t="s" s="24">
        <v>219</v>
      </c>
      <c r="C242" s="10"/>
      <c r="D242" s="10"/>
      <c r="E242" s="10"/>
      <c r="F242" s="145">
        <f>AVERAGE('Sheet 1 - Truck Survey'!L107,'Sheet 1 - Truck Survey'!L186,'Sheet 1 - Truck Survey'!L245,'Sheet 1 - Truck Survey'!L305,'Sheet 1 - Truck Survey'!L418)</f>
        <v>1.6</v>
      </c>
      <c r="G242" s="10"/>
      <c r="H242" s="10"/>
      <c r="I242" s="10"/>
      <c r="J242" s="10"/>
      <c r="K242" s="10"/>
      <c r="L242" s="10"/>
      <c r="M242" s="10"/>
      <c r="N242" s="10"/>
      <c r="O242" s="145"/>
      <c r="P242" s="145">
        <f>$AI$104+F242</f>
        <v>4.861578604044357</v>
      </c>
      <c r="Q242" s="10"/>
      <c r="R242" s="10"/>
      <c r="S242" s="10"/>
      <c r="T242" s="10"/>
      <c r="U242" s="10"/>
      <c r="V242" s="10"/>
      <c r="W242" s="10"/>
      <c r="X242" s="146">
        <f>$AI$104/F242</f>
        <v>2.038486627527723</v>
      </c>
      <c r="Y242" s="10"/>
      <c r="Z242" s="146"/>
      <c r="AA242" s="145">
        <f>$AI$103+F242</f>
        <v>3.556947162426614</v>
      </c>
      <c r="AB242" s="10"/>
      <c r="AC242" s="146">
        <f>$AI$103/F242</f>
        <v>1.223091976516634</v>
      </c>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1"/>
    </row>
    <row r="243" ht="20" customHeight="1">
      <c r="A243" s="8"/>
      <c r="B243" t="s" s="24">
        <v>220</v>
      </c>
      <c r="C243" s="10"/>
      <c r="D243" s="10"/>
      <c r="E243" s="10"/>
      <c r="F243" s="145">
        <f>AVERAGE('Sheet 1 - Truck Survey'!D186,'Sheet 1 - Truck Survey'!D107,'Sheet 1 - Truck Survey'!D245,'Sheet 1 - Truck Survey'!D305,'Sheet 1 - Truck Survey'!D418)</f>
        <v>5.8</v>
      </c>
      <c r="G243" s="10"/>
      <c r="H243" s="10"/>
      <c r="I243" s="10"/>
      <c r="J243" s="10"/>
      <c r="K243" s="10"/>
      <c r="L243" s="10"/>
      <c r="M243" s="10"/>
      <c r="N243" s="10"/>
      <c r="O243" s="145"/>
      <c r="P243" s="145">
        <f>$AI$104+F243</f>
        <v>9.061578604044357</v>
      </c>
      <c r="Q243" s="10"/>
      <c r="R243" s="10"/>
      <c r="S243" s="10"/>
      <c r="T243" s="10"/>
      <c r="U243" s="10"/>
      <c r="V243" s="10"/>
      <c r="W243" s="10"/>
      <c r="X243" s="146">
        <f>$AI$104/F243</f>
        <v>0.5623411386283376</v>
      </c>
      <c r="Y243" s="10"/>
      <c r="Z243" s="146"/>
      <c r="AA243" s="145">
        <f>$AI$103+F243</f>
        <v>7.756947162426614</v>
      </c>
      <c r="AB243" s="10"/>
      <c r="AC243" s="146">
        <f>$AI$103/F243</f>
        <v>0.3374046831770025</v>
      </c>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1"/>
    </row>
    <row r="244" ht="20" customHeight="1">
      <c r="A244" s="8"/>
      <c r="B244" t="s" s="24">
        <v>221</v>
      </c>
      <c r="C244" s="10"/>
      <c r="D244" s="10"/>
      <c r="E244" s="10"/>
      <c r="F244" s="145">
        <f>AVERAGE('Sheet 1 - Truck Survey'!U186,'Sheet 1 - Truck Survey'!U107,'Sheet 1 - Truck Survey'!U245,'Sheet 1 - Truck Survey'!U305,'Sheet 1 - Truck Survey'!U418)</f>
        <v>7.4</v>
      </c>
      <c r="G244" s="10"/>
      <c r="H244" s="10"/>
      <c r="I244" s="10"/>
      <c r="J244" s="10"/>
      <c r="K244" s="10"/>
      <c r="L244" s="10"/>
      <c r="M244" s="10"/>
      <c r="N244" s="10"/>
      <c r="O244" s="145"/>
      <c r="P244" s="145">
        <f>$AZ$104+F244</f>
        <v>13.92315720808872</v>
      </c>
      <c r="Q244" s="10"/>
      <c r="R244" s="10"/>
      <c r="S244" s="10"/>
      <c r="T244" s="10"/>
      <c r="U244" s="10"/>
      <c r="V244" s="10"/>
      <c r="W244" s="10"/>
      <c r="X244" s="146">
        <f>$AZ$104/F244</f>
        <v>0.8815077308227993</v>
      </c>
      <c r="Y244" s="10"/>
      <c r="Z244" s="146"/>
      <c r="AA244" s="145">
        <f>$AZ$103+F244</f>
        <v>11.31389432485323</v>
      </c>
      <c r="AB244" s="10"/>
      <c r="AC244" s="146">
        <f>$AZ$103/F244</f>
        <v>0.5289046384936795</v>
      </c>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1"/>
    </row>
    <row r="245" ht="20" customHeight="1">
      <c r="A245" s="8"/>
      <c r="B245" t="s" s="24">
        <v>222</v>
      </c>
      <c r="C245" s="10"/>
      <c r="D245" s="10"/>
      <c r="E245" s="10"/>
      <c r="F245" s="145">
        <f>AVERAGE('Sheet 1 - Truck Survey'!W186,'Sheet 1 - Truck Survey'!W107,'Sheet 1 - Truck Survey'!W245,'Sheet 1 - Truck Survey'!W305,'Sheet 1 - Truck Survey'!W418)</f>
        <v>25.6</v>
      </c>
      <c r="G245" s="10"/>
      <c r="H245" s="10"/>
      <c r="I245" s="10"/>
      <c r="J245" s="10"/>
      <c r="K245" s="10"/>
      <c r="L245" s="10"/>
      <c r="M245" s="10"/>
      <c r="N245" s="10"/>
      <c r="O245" s="145"/>
      <c r="P245" s="145">
        <f>$AZ$104+F245</f>
        <v>32.12315720808871</v>
      </c>
      <c r="Q245" s="10"/>
      <c r="R245" s="10"/>
      <c r="S245" s="10"/>
      <c r="T245" s="10"/>
      <c r="U245" s="10"/>
      <c r="V245" s="10"/>
      <c r="W245" s="10"/>
      <c r="X245" s="146">
        <f>$AZ$104/F245</f>
        <v>0.2548108284409654</v>
      </c>
      <c r="Y245" s="10"/>
      <c r="Z245" s="146"/>
      <c r="AA245" s="145">
        <f>$AZ$103+F245</f>
        <v>29.51389432485323</v>
      </c>
      <c r="AB245" s="10"/>
      <c r="AC245" s="146">
        <f>$AZ$103/F245</f>
        <v>0.1528864970645792</v>
      </c>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1"/>
    </row>
    <row r="246" ht="20" customHeight="1">
      <c r="A246" s="8"/>
      <c r="B246" t="s" s="142">
        <v>237</v>
      </c>
      <c r="C246" s="10"/>
      <c r="D246" s="10"/>
      <c r="E246" s="10"/>
      <c r="F246" s="107"/>
      <c r="G246" s="10"/>
      <c r="H246" s="10"/>
      <c r="I246" s="10"/>
      <c r="J246" s="10"/>
      <c r="K246" s="10"/>
      <c r="L246" s="10"/>
      <c r="M246" s="10"/>
      <c r="N246" s="10"/>
      <c r="O246" s="107"/>
      <c r="P246" s="107"/>
      <c r="Q246" s="10"/>
      <c r="R246" s="10"/>
      <c r="S246" s="10"/>
      <c r="T246" s="10"/>
      <c r="U246" s="10"/>
      <c r="V246" s="10"/>
      <c r="W246" s="10"/>
      <c r="X246" s="107"/>
      <c r="Y246" s="10"/>
      <c r="Z246" s="107"/>
      <c r="AA246" s="24"/>
      <c r="AB246" s="10"/>
      <c r="AC246" s="24"/>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1"/>
    </row>
    <row r="247" ht="20" customHeight="1">
      <c r="A247" s="8"/>
      <c r="B247" t="s" s="24">
        <v>219</v>
      </c>
      <c r="C247" s="10"/>
      <c r="D247" s="10"/>
      <c r="E247" s="10"/>
      <c r="F247" s="145">
        <f>AVERAGE('Sheet 1 - Truck Survey'!L217,'Sheet 1 - Truck Survey'!L155,'Sheet 1 - Truck Survey'!L129,'Sheet 1 - Truck Survey'!L60,'Sheet 1 - Truck Survey'!L29,'Sheet 1 - Truck Survey'!L275,'Sheet 1 - Truck Survey'!L333,'Sheet 1 - Truck Survey'!L389,'Sheet 1 - Truck Survey'!L447)</f>
        <v>4.555555555555555</v>
      </c>
      <c r="G247" s="10"/>
      <c r="H247" s="10"/>
      <c r="I247" s="10"/>
      <c r="J247" s="10"/>
      <c r="K247" s="10"/>
      <c r="L247" s="10"/>
      <c r="M247" s="10"/>
      <c r="N247" s="10"/>
      <c r="O247" s="145"/>
      <c r="P247" s="145">
        <f>$AI$104+F247</f>
        <v>7.817134159599913</v>
      </c>
      <c r="Q247" s="10"/>
      <c r="R247" s="10"/>
      <c r="S247" s="10"/>
      <c r="T247" s="10"/>
      <c r="U247" s="10"/>
      <c r="V247" s="10"/>
      <c r="W247" s="10"/>
      <c r="X247" s="146">
        <f>$AI$104/F247</f>
        <v>0.7159562789365663</v>
      </c>
      <c r="Y247" s="10"/>
      <c r="Z247" s="146"/>
      <c r="AA247" s="145">
        <f>$AI$103+F247</f>
        <v>6.512502717982169</v>
      </c>
      <c r="AB247" s="10"/>
      <c r="AC247" s="146">
        <f>$AI$103/F247</f>
        <v>0.4295737673619397</v>
      </c>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1"/>
    </row>
    <row r="248" ht="20" customHeight="1">
      <c r="A248" s="8"/>
      <c r="B248" t="s" s="24">
        <v>220</v>
      </c>
      <c r="C248" s="10"/>
      <c r="D248" s="10"/>
      <c r="E248" s="10"/>
      <c r="F248" s="145">
        <f>AVERAGE('Sheet 1 - Truck Survey'!D217,'Sheet 1 - Truck Survey'!D155,'Sheet 1 - Truck Survey'!D129,'Sheet 1 - Truck Survey'!D275,'Sheet 1 - Truck Survey'!D60,'Sheet 1 - Truck Survey'!D29,'Sheet 1 - Truck Survey'!D333,'Sheet 1 - Truck Survey'!D389,'Sheet 1 - Truck Survey'!D447)</f>
        <v>1.333333333333333</v>
      </c>
      <c r="G248" s="10"/>
      <c r="H248" s="10"/>
      <c r="I248" s="10"/>
      <c r="J248" s="10"/>
      <c r="K248" s="10"/>
      <c r="L248" s="10"/>
      <c r="M248" s="10"/>
      <c r="N248" s="10"/>
      <c r="O248" s="145"/>
      <c r="P248" s="145">
        <f>$AI$104+F248</f>
        <v>4.594911937377691</v>
      </c>
      <c r="Q248" s="10"/>
      <c r="R248" s="10"/>
      <c r="S248" s="10"/>
      <c r="T248" s="10"/>
      <c r="U248" s="10"/>
      <c r="V248" s="10"/>
      <c r="W248" s="10"/>
      <c r="X248" s="146">
        <f>$AI$104/F248</f>
        <v>2.446183953033268</v>
      </c>
      <c r="Y248" s="10"/>
      <c r="Z248" s="146"/>
      <c r="AA248" s="145">
        <f>$AI$103+F248</f>
        <v>3.290280495759947</v>
      </c>
      <c r="AB248" s="10"/>
      <c r="AC248" s="146">
        <f>$AI$103/F248</f>
        <v>1.467710371819961</v>
      </c>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1"/>
    </row>
    <row r="249" ht="20" customHeight="1">
      <c r="A249" s="8"/>
      <c r="B249" t="s" s="24">
        <v>221</v>
      </c>
      <c r="C249" s="10"/>
      <c r="D249" s="10"/>
      <c r="E249" s="10"/>
      <c r="F249" s="145">
        <f>AVERAGE('Sheet 1 - Truck Survey'!U155,'Sheet 1 - Truck Survey'!U129,'Sheet 1 - Truck Survey'!U275,'Sheet 1 - Truck Survey'!U60,'Sheet 1 - Truck Survey'!U29,'Sheet 1 - Truck Survey'!U217,'Sheet 1 - Truck Survey'!U333,'Sheet 1 - Truck Survey'!U389,'Sheet 1 - Truck Survey'!U447)</f>
        <v>5.777777777777778</v>
      </c>
      <c r="G249" s="10"/>
      <c r="H249" s="10"/>
      <c r="I249" s="10"/>
      <c r="J249" s="10"/>
      <c r="K249" s="10"/>
      <c r="L249" s="10"/>
      <c r="M249" s="10"/>
      <c r="N249" s="10"/>
      <c r="O249" s="145"/>
      <c r="P249" s="145">
        <f>$AZ$104+F249</f>
        <v>12.30093498586649</v>
      </c>
      <c r="Q249" s="10"/>
      <c r="R249" s="10"/>
      <c r="S249" s="10"/>
      <c r="T249" s="10"/>
      <c r="U249" s="10"/>
      <c r="V249" s="10"/>
      <c r="W249" s="10"/>
      <c r="X249" s="146">
        <f>$AZ$104/F249</f>
        <v>1.129007978323047</v>
      </c>
      <c r="Y249" s="10"/>
      <c r="Z249" s="146"/>
      <c r="AA249" s="145">
        <f>$AZ$103+F249</f>
        <v>9.691672102631006</v>
      </c>
      <c r="AB249" s="10"/>
      <c r="AC249" s="146">
        <f>$AZ$103/F249</f>
        <v>0.677404786993828</v>
      </c>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1"/>
    </row>
    <row r="250" ht="20" customHeight="1">
      <c r="A250" s="8"/>
      <c r="B250" t="s" s="24">
        <v>222</v>
      </c>
      <c r="C250" s="10"/>
      <c r="D250" s="10"/>
      <c r="E250" s="10"/>
      <c r="F250" s="145">
        <f>AVERAGE('Sheet 1 - Truck Survey'!W155,'Sheet 1 - Truck Survey'!W129,'Sheet 1 - Truck Survey'!W275,'Sheet 1 - Truck Survey'!W60,'Sheet 1 - Truck Survey'!W29,'Sheet 1 - Truck Survey'!W217,'Sheet 1 - Truck Survey'!W333,'Sheet 1 - Truck Survey'!W389,'Sheet 1 - Truck Survey'!W447)</f>
        <v>22.77777777777778</v>
      </c>
      <c r="G250" s="10"/>
      <c r="H250" s="10"/>
      <c r="I250" s="10"/>
      <c r="J250" s="10"/>
      <c r="K250" s="10"/>
      <c r="L250" s="10"/>
      <c r="M250" s="10"/>
      <c r="N250" s="10"/>
      <c r="O250" s="145"/>
      <c r="P250" s="145">
        <f>$AZ$104+F250</f>
        <v>29.30093498586649</v>
      </c>
      <c r="Q250" s="10"/>
      <c r="R250" s="10"/>
      <c r="S250" s="10"/>
      <c r="T250" s="10"/>
      <c r="U250" s="10"/>
      <c r="V250" s="10"/>
      <c r="W250" s="10"/>
      <c r="X250" s="146">
        <f>$AZ$104/F250</f>
        <v>0.2863825115746265</v>
      </c>
      <c r="Y250" s="10"/>
      <c r="Z250" s="146"/>
      <c r="AA250" s="145">
        <f>$AZ$103+F250</f>
        <v>26.69167210263101</v>
      </c>
      <c r="AB250" s="10"/>
      <c r="AC250" s="146">
        <f>$AZ$103/F250</f>
        <v>0.1718295069447759</v>
      </c>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1"/>
    </row>
    <row r="251" ht="20" customHeight="1">
      <c r="A251" s="8"/>
      <c r="B251" t="s" s="142">
        <v>238</v>
      </c>
      <c r="C251" s="10"/>
      <c r="D251" s="10"/>
      <c r="E251" s="10"/>
      <c r="F251" s="107"/>
      <c r="G251" s="10"/>
      <c r="H251" s="10"/>
      <c r="I251" s="10"/>
      <c r="J251" s="10"/>
      <c r="K251" s="10"/>
      <c r="L251" s="10"/>
      <c r="M251" s="10"/>
      <c r="N251" s="10"/>
      <c r="O251" s="107"/>
      <c r="P251" s="107"/>
      <c r="Q251" s="10"/>
      <c r="R251" s="10"/>
      <c r="S251" s="10"/>
      <c r="T251" s="10"/>
      <c r="U251" s="10"/>
      <c r="V251" s="10"/>
      <c r="W251" s="10"/>
      <c r="X251" s="107"/>
      <c r="Y251" s="10"/>
      <c r="Z251" s="107"/>
      <c r="AA251" s="24"/>
      <c r="AB251" s="10"/>
      <c r="AC251" s="24"/>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1"/>
    </row>
    <row r="252" ht="20" customHeight="1">
      <c r="A252" s="8"/>
      <c r="B252" t="s" s="24">
        <v>219</v>
      </c>
      <c r="C252" s="10"/>
      <c r="D252" s="10"/>
      <c r="E252" s="10"/>
      <c r="F252" s="145">
        <f>AVERAGE('Sheet 1 - Truck Survey'!L79,'Sheet 1 - Truck Survey'!L465,'Sheet 1 - Truck Survey'!L489,'Sheet 1 - Truck Survey'!L509,'Sheet 1 - Truck Survey'!L532,'Sheet 1 - Truck Survey'!L548)</f>
        <v>1.333333333333333</v>
      </c>
      <c r="G252" s="10"/>
      <c r="H252" s="10"/>
      <c r="I252" s="10"/>
      <c r="J252" s="10"/>
      <c r="K252" s="10"/>
      <c r="L252" s="10"/>
      <c r="M252" s="10"/>
      <c r="N252" s="10"/>
      <c r="O252" s="145"/>
      <c r="P252" s="145">
        <f>$AI$104+F252</f>
        <v>4.594911937377691</v>
      </c>
      <c r="Q252" s="10"/>
      <c r="R252" s="10"/>
      <c r="S252" s="10"/>
      <c r="T252" s="10"/>
      <c r="U252" s="10"/>
      <c r="V252" s="10"/>
      <c r="W252" s="10"/>
      <c r="X252" s="146">
        <f>$AI$104/F252</f>
        <v>2.446183953033268</v>
      </c>
      <c r="Y252" s="10"/>
      <c r="Z252" s="146"/>
      <c r="AA252" s="145">
        <f>$AI$103+F252</f>
        <v>3.290280495759947</v>
      </c>
      <c r="AB252" s="10"/>
      <c r="AC252" s="146">
        <f>$AI$103/F252</f>
        <v>1.467710371819961</v>
      </c>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1"/>
    </row>
    <row r="253" ht="20" customHeight="1">
      <c r="A253" s="8"/>
      <c r="B253" t="s" s="24">
        <v>220</v>
      </c>
      <c r="C253" s="10"/>
      <c r="D253" s="10"/>
      <c r="E253" s="10"/>
      <c r="F253" s="145">
        <f>AVERAGE('Sheet 1 - Truck Survey'!D79,'Sheet 1 - Truck Survey'!D465,'Sheet 1 - Truck Survey'!D489,'Sheet 1 - Truck Survey'!D509,'Sheet 1 - Truck Survey'!D532,'Sheet 1 - Truck Survey'!D548)</f>
        <v>0.5</v>
      </c>
      <c r="G253" s="10"/>
      <c r="H253" s="10"/>
      <c r="I253" s="10"/>
      <c r="J253" s="10"/>
      <c r="K253" s="10"/>
      <c r="L253" s="10"/>
      <c r="M253" s="10"/>
      <c r="N253" s="10"/>
      <c r="O253" s="145"/>
      <c r="P253" s="145">
        <f>$AI$104+F253</f>
        <v>3.761578604044358</v>
      </c>
      <c r="Q253" s="10"/>
      <c r="R253" s="10"/>
      <c r="S253" s="10"/>
      <c r="T253" s="10"/>
      <c r="U253" s="10"/>
      <c r="V253" s="10"/>
      <c r="W253" s="10"/>
      <c r="X253" s="146">
        <f>$AI$104/F253</f>
        <v>6.523157208088715</v>
      </c>
      <c r="Y253" s="10"/>
      <c r="Z253" s="146"/>
      <c r="AA253" s="145">
        <f>$AI$103+F253</f>
        <v>2.456947162426614</v>
      </c>
      <c r="AB253" s="10"/>
      <c r="AC253" s="146">
        <f>$AI$103/F253</f>
        <v>3.913894324853228</v>
      </c>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1"/>
    </row>
    <row r="254" ht="20" customHeight="1">
      <c r="A254" s="8"/>
      <c r="B254" t="s" s="24">
        <v>221</v>
      </c>
      <c r="C254" s="10"/>
      <c r="D254" s="10"/>
      <c r="E254" s="10"/>
      <c r="F254" s="145">
        <f>AVERAGE('Sheet 1 - Truck Survey'!U79,'Sheet 1 - Truck Survey'!U465,'Sheet 1 - Truck Survey'!U489,'Sheet 1 - Truck Survey'!U509,'Sheet 1 - Truck Survey'!U532,'Sheet 1 - Truck Survey'!U548)</f>
        <v>1.833333333333333</v>
      </c>
      <c r="G254" s="10"/>
      <c r="H254" s="10"/>
      <c r="I254" s="10"/>
      <c r="J254" s="10"/>
      <c r="K254" s="10"/>
      <c r="L254" s="10"/>
      <c r="M254" s="10"/>
      <c r="N254" s="10"/>
      <c r="O254" s="145"/>
      <c r="P254" s="145">
        <f>$AZ$104+F254</f>
        <v>8.356490541422049</v>
      </c>
      <c r="Q254" s="10"/>
      <c r="R254" s="10"/>
      <c r="S254" s="10"/>
      <c r="T254" s="10"/>
      <c r="U254" s="10"/>
      <c r="V254" s="10"/>
      <c r="W254" s="10"/>
      <c r="X254" s="146">
        <f>$AZ$104/F254</f>
        <v>3.558085749866572</v>
      </c>
      <c r="Y254" s="10"/>
      <c r="Z254" s="146"/>
      <c r="AA254" s="145">
        <f>$AZ$103+F254</f>
        <v>5.747227658186562</v>
      </c>
      <c r="AB254" s="10"/>
      <c r="AC254" s="146">
        <f>$AZ$103/F254</f>
        <v>2.134851449919943</v>
      </c>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1"/>
    </row>
    <row r="255" ht="20" customHeight="1">
      <c r="A255" s="8"/>
      <c r="B255" t="s" s="24">
        <v>222</v>
      </c>
      <c r="C255" s="10"/>
      <c r="D255" s="10"/>
      <c r="E255" s="10"/>
      <c r="F255" s="145">
        <f>AVERAGE('Sheet 1 - Truck Survey'!W79,'Sheet 1 - Truck Survey'!W465,'Sheet 1 - Truck Survey'!W489,'Sheet 1 - Truck Survey'!W509,'Sheet 1 - Truck Survey'!W532,'Sheet 1 - Truck Survey'!W548)</f>
        <v>11.33333333333333</v>
      </c>
      <c r="G255" s="10"/>
      <c r="H255" s="10"/>
      <c r="I255" s="10"/>
      <c r="J255" s="10"/>
      <c r="K255" s="10"/>
      <c r="L255" s="10"/>
      <c r="M255" s="10"/>
      <c r="N255" s="10"/>
      <c r="O255" s="145"/>
      <c r="P255" s="145">
        <f>$AZ$104+F255</f>
        <v>17.85649054142205</v>
      </c>
      <c r="Q255" s="10"/>
      <c r="R255" s="10"/>
      <c r="S255" s="10"/>
      <c r="T255" s="10"/>
      <c r="U255" s="10"/>
      <c r="V255" s="10"/>
      <c r="W255" s="10"/>
      <c r="X255" s="146">
        <f>$AZ$104/F255</f>
        <v>0.5755726948313572</v>
      </c>
      <c r="Y255" s="10"/>
      <c r="Z255" s="146"/>
      <c r="AA255" s="145">
        <f>$AZ$103+F255</f>
        <v>15.24722765818656</v>
      </c>
      <c r="AB255" s="10"/>
      <c r="AC255" s="146">
        <f>$AZ$103/F255</f>
        <v>0.3453436168988143</v>
      </c>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1"/>
    </row>
    <row r="256" ht="17" customHeight="1">
      <c r="A256" s="8"/>
      <c r="B256" s="152"/>
      <c r="C256" s="10"/>
      <c r="D256" s="10"/>
      <c r="E256" s="10"/>
      <c r="F256" s="98"/>
      <c r="G256" s="10"/>
      <c r="H256" s="10"/>
      <c r="I256" s="10"/>
      <c r="J256" s="10"/>
      <c r="K256" s="10"/>
      <c r="L256" s="10"/>
      <c r="M256" s="10"/>
      <c r="N256" s="10"/>
      <c r="O256" s="98"/>
      <c r="P256" s="98"/>
      <c r="Q256" s="10"/>
      <c r="R256" s="10"/>
      <c r="S256" s="10"/>
      <c r="T256" s="10"/>
      <c r="U256" s="10"/>
      <c r="V256" s="10"/>
      <c r="W256" s="10"/>
      <c r="X256" s="98"/>
      <c r="Y256" s="10"/>
      <c r="Z256" s="98"/>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1"/>
    </row>
    <row r="257" ht="15" customHeight="1">
      <c r="A257" s="8"/>
      <c r="B257" s="10"/>
      <c r="C257" s="10"/>
      <c r="D257" s="10"/>
      <c r="E257" s="10"/>
      <c r="F257" s="98"/>
      <c r="G257" s="10"/>
      <c r="H257" s="10"/>
      <c r="I257" s="10"/>
      <c r="J257" s="10"/>
      <c r="K257" s="10"/>
      <c r="L257" s="10"/>
      <c r="M257" s="10"/>
      <c r="N257" s="10"/>
      <c r="O257" s="98"/>
      <c r="P257" s="98"/>
      <c r="Q257" s="10"/>
      <c r="R257" s="10"/>
      <c r="S257" s="10"/>
      <c r="T257" s="10"/>
      <c r="U257" s="10"/>
      <c r="V257" s="10"/>
      <c r="W257" s="10"/>
      <c r="X257" s="10"/>
      <c r="Y257" s="10"/>
      <c r="Z257" s="98"/>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1"/>
    </row>
    <row r="258" ht="18" customHeight="1">
      <c r="A258" s="8"/>
      <c r="B258" t="s" s="10">
        <v>239</v>
      </c>
      <c r="C258" s="10"/>
      <c r="D258" s="10"/>
      <c r="E258" s="10"/>
      <c r="F258" s="98"/>
      <c r="G258" s="10"/>
      <c r="H258" s="10"/>
      <c r="I258" s="10"/>
      <c r="J258" s="10"/>
      <c r="K258" s="10"/>
      <c r="L258" s="10"/>
      <c r="M258" s="10"/>
      <c r="N258" s="10"/>
      <c r="O258" s="98"/>
      <c r="P258" s="98"/>
      <c r="Q258" s="10"/>
      <c r="R258" s="10"/>
      <c r="S258" s="10"/>
      <c r="T258" s="10"/>
      <c r="U258" s="10"/>
      <c r="V258" s="10"/>
      <c r="W258" s="10"/>
      <c r="X258" s="10"/>
      <c r="Y258" s="10"/>
      <c r="Z258" s="98"/>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1"/>
    </row>
    <row r="259" ht="18" customHeight="1">
      <c r="A259" s="8"/>
      <c r="B259" s="153"/>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44"/>
      <c r="AJ259" s="10"/>
      <c r="AK259" s="10"/>
      <c r="AL259" s="10"/>
      <c r="AM259" s="10"/>
      <c r="AN259" s="10"/>
      <c r="AO259" s="10"/>
      <c r="AP259" s="10"/>
      <c r="AQ259" s="10"/>
      <c r="AR259" s="10"/>
      <c r="AS259" s="10"/>
      <c r="AT259" s="144"/>
      <c r="AU259" s="10"/>
      <c r="AV259" s="10"/>
      <c r="AW259" s="10"/>
      <c r="AX259" s="10"/>
      <c r="AY259" s="10"/>
      <c r="AZ259" s="144"/>
      <c r="BA259" s="10"/>
      <c r="BB259" s="10"/>
      <c r="BC259" s="10"/>
      <c r="BD259" s="10"/>
      <c r="BE259" s="10"/>
      <c r="BF259" s="10"/>
      <c r="BG259" s="10"/>
      <c r="BH259" s="144"/>
      <c r="BI259" s="144"/>
    </row>
    <row r="260" ht="19" customHeight="1">
      <c r="A260" s="141"/>
      <c r="B260" t="s" s="154">
        <v>240</v>
      </c>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3"/>
      <c r="AJ260" s="10"/>
      <c r="AK260" s="10"/>
      <c r="AL260" s="10"/>
      <c r="AM260" s="10"/>
      <c r="AN260" s="10"/>
      <c r="AO260" s="10"/>
      <c r="AP260" s="10"/>
      <c r="AQ260" s="10"/>
      <c r="AR260" s="10"/>
      <c r="AS260" s="10"/>
      <c r="AT260" s="13"/>
      <c r="AU260" s="10"/>
      <c r="AV260" s="10"/>
      <c r="AW260" s="10"/>
      <c r="AX260" s="10"/>
      <c r="AY260" s="10"/>
      <c r="AZ260" s="13"/>
      <c r="BA260" s="10"/>
      <c r="BB260" s="10"/>
      <c r="BC260" s="10"/>
      <c r="BD260" s="10"/>
      <c r="BE260" s="10"/>
      <c r="BF260" s="10"/>
      <c r="BG260" s="10"/>
      <c r="BH260" s="13"/>
      <c r="BI260" s="13"/>
    </row>
    <row r="261" ht="19" customHeight="1">
      <c r="A261" s="141"/>
      <c r="B261" t="s" s="13">
        <v>241</v>
      </c>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3"/>
      <c r="AG261" s="10"/>
      <c r="AH261" s="10"/>
      <c r="AI261" s="13"/>
      <c r="AJ261" s="10"/>
      <c r="AK261" s="10"/>
      <c r="AL261" s="10"/>
      <c r="AM261" s="10"/>
      <c r="AN261" s="10"/>
      <c r="AO261" s="10"/>
      <c r="AP261" s="10"/>
      <c r="AQ261" s="10"/>
      <c r="AR261" s="10"/>
      <c r="AS261" s="10"/>
      <c r="AT261" s="13"/>
      <c r="AU261" s="10"/>
      <c r="AV261" s="10"/>
      <c r="AW261" s="10"/>
      <c r="AX261" s="10"/>
      <c r="AY261" s="10"/>
      <c r="AZ261" s="13"/>
      <c r="BA261" s="10"/>
      <c r="BB261" s="10"/>
      <c r="BC261" s="10"/>
      <c r="BD261" s="10"/>
      <c r="BE261" s="10"/>
      <c r="BF261" s="10"/>
      <c r="BG261" s="10"/>
      <c r="BH261" s="13"/>
      <c r="BI261" s="13"/>
    </row>
    <row r="262" ht="19" customHeight="1">
      <c r="A262" s="141"/>
      <c r="B262" t="s" s="13">
        <v>242</v>
      </c>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3"/>
      <c r="AG262" s="10"/>
      <c r="AH262" s="10"/>
      <c r="AI262" s="13"/>
      <c r="AJ262" s="10"/>
      <c r="AK262" s="10"/>
      <c r="AL262" s="10"/>
      <c r="AM262" s="10"/>
      <c r="AN262" s="10"/>
      <c r="AO262" s="10"/>
      <c r="AP262" s="10"/>
      <c r="AQ262" s="10"/>
      <c r="AR262" s="10"/>
      <c r="AS262" s="10"/>
      <c r="AT262" s="13"/>
      <c r="AU262" s="10"/>
      <c r="AV262" s="10"/>
      <c r="AW262" s="10"/>
      <c r="AX262" s="10"/>
      <c r="AY262" s="10"/>
      <c r="AZ262" s="13"/>
      <c r="BA262" s="10"/>
      <c r="BB262" s="10"/>
      <c r="BC262" s="10"/>
      <c r="BD262" s="10"/>
      <c r="BE262" s="10"/>
      <c r="BF262" s="10"/>
      <c r="BG262" s="10"/>
      <c r="BH262" s="13"/>
      <c r="BI262" s="13"/>
    </row>
    <row r="263" ht="19" customHeight="1">
      <c r="A263" s="141"/>
      <c r="B263" s="13"/>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3"/>
      <c r="AG263" s="10"/>
      <c r="AH263" s="10"/>
      <c r="AI263" s="13"/>
      <c r="AJ263" s="10"/>
      <c r="AK263" s="10"/>
      <c r="AL263" s="10"/>
      <c r="AM263" s="10"/>
      <c r="AN263" s="10"/>
      <c r="AO263" s="10"/>
      <c r="AP263" s="10"/>
      <c r="AQ263" s="10"/>
      <c r="AR263" s="10"/>
      <c r="AS263" s="10"/>
      <c r="AT263" s="13"/>
      <c r="AU263" s="10"/>
      <c r="AV263" s="10"/>
      <c r="AW263" s="10"/>
      <c r="AX263" s="10"/>
      <c r="AY263" s="10"/>
      <c r="AZ263" s="13"/>
      <c r="BA263" s="10"/>
      <c r="BB263" s="10"/>
      <c r="BC263" s="10"/>
      <c r="BD263" s="10"/>
      <c r="BE263" s="10"/>
      <c r="BF263" s="10"/>
      <c r="BG263" s="10"/>
      <c r="BH263" s="13"/>
      <c r="BI263" s="13"/>
    </row>
    <row r="264" ht="19" customHeight="1">
      <c r="A264" s="141"/>
      <c r="B264" t="s" s="13">
        <v>243</v>
      </c>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3"/>
      <c r="BA264" s="10"/>
      <c r="BB264" s="10"/>
      <c r="BC264" s="10"/>
      <c r="BD264" s="10"/>
      <c r="BE264" s="10"/>
      <c r="BF264" s="10"/>
      <c r="BG264" s="10"/>
      <c r="BH264" s="13"/>
      <c r="BI264" s="13"/>
    </row>
    <row r="265" ht="19" customHeight="1">
      <c r="A265" s="141"/>
      <c r="B265" t="s" s="13">
        <v>244</v>
      </c>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3"/>
      <c r="AE265" s="10"/>
      <c r="AF265" s="13"/>
      <c r="AG265" s="10"/>
      <c r="AH265" s="10"/>
      <c r="AI265" s="13"/>
      <c r="AJ265" s="10"/>
      <c r="AK265" s="10"/>
      <c r="AL265" s="10"/>
      <c r="AM265" s="10"/>
      <c r="AN265" s="10"/>
      <c r="AO265" s="10"/>
      <c r="AP265" s="10"/>
      <c r="AQ265" s="10"/>
      <c r="AR265" s="10"/>
      <c r="AS265" s="10"/>
      <c r="AT265" s="13"/>
      <c r="AU265" s="10"/>
      <c r="AV265" s="10"/>
      <c r="AW265" s="10"/>
      <c r="AX265" s="10"/>
      <c r="AY265" s="10"/>
      <c r="AZ265" s="13"/>
      <c r="BA265" s="10"/>
      <c r="BB265" s="10"/>
      <c r="BC265" s="10"/>
      <c r="BD265" s="10"/>
      <c r="BE265" s="10"/>
      <c r="BF265" s="10"/>
      <c r="BG265" s="10"/>
      <c r="BH265" s="13"/>
      <c r="BI265" s="13"/>
    </row>
    <row r="266" ht="19" customHeight="1">
      <c r="A266" s="141"/>
      <c r="B266" s="13"/>
      <c r="C266" s="10"/>
      <c r="D266" s="10"/>
      <c r="E266" s="10"/>
      <c r="F266" s="13"/>
      <c r="G266" s="10"/>
      <c r="H266" s="10"/>
      <c r="I266" s="10"/>
      <c r="J266" s="10"/>
      <c r="K266" s="10"/>
      <c r="L266" s="10"/>
      <c r="M266" s="10"/>
      <c r="N266" s="10"/>
      <c r="O266" s="13"/>
      <c r="P266" s="13"/>
      <c r="Q266" s="10"/>
      <c r="R266" s="10"/>
      <c r="S266" s="10"/>
      <c r="T266" s="10"/>
      <c r="U266" s="10"/>
      <c r="V266" s="10"/>
      <c r="W266" s="10"/>
      <c r="X266" s="10"/>
      <c r="Y266" s="10"/>
      <c r="Z266" s="13"/>
      <c r="AA266" s="13"/>
      <c r="AB266" s="10"/>
      <c r="AC266" s="10"/>
      <c r="AD266" s="13"/>
      <c r="AE266" s="10"/>
      <c r="AF266" s="13"/>
      <c r="AG266" s="10"/>
      <c r="AH266" s="10"/>
      <c r="AI266" s="13"/>
      <c r="AJ266" s="10"/>
      <c r="AK266" s="10"/>
      <c r="AL266" s="10"/>
      <c r="AM266" s="10"/>
      <c r="AN266" s="10"/>
      <c r="AO266" s="10"/>
      <c r="AP266" s="10"/>
      <c r="AQ266" s="10"/>
      <c r="AR266" s="10"/>
      <c r="AS266" s="10"/>
      <c r="AT266" s="13"/>
      <c r="AU266" s="10"/>
      <c r="AV266" s="10"/>
      <c r="AW266" s="10"/>
      <c r="AX266" s="10"/>
      <c r="AY266" s="10"/>
      <c r="AZ266" s="13"/>
      <c r="BA266" s="10"/>
      <c r="BB266" s="10"/>
      <c r="BC266" s="10"/>
      <c r="BD266" s="10"/>
      <c r="BE266" s="10"/>
      <c r="BF266" s="10"/>
      <c r="BG266" s="10"/>
      <c r="BH266" s="13"/>
      <c r="BI266" s="13"/>
    </row>
    <row r="267" ht="34" customHeight="1">
      <c r="A267" s="141"/>
      <c r="B267" t="s" s="19">
        <v>245</v>
      </c>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1"/>
    </row>
    <row r="268" ht="19" customHeight="1">
      <c r="A268" s="141"/>
      <c r="B268" t="s" s="13">
        <v>246</v>
      </c>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3"/>
      <c r="AJ268" s="10"/>
      <c r="AK268" s="10"/>
      <c r="AL268" s="10"/>
      <c r="AM268" s="10"/>
      <c r="AN268" s="10"/>
      <c r="AO268" s="10"/>
      <c r="AP268" s="10"/>
      <c r="AQ268" s="10"/>
      <c r="AR268" s="10"/>
      <c r="AS268" s="10"/>
      <c r="AT268" s="13"/>
      <c r="AU268" s="10"/>
      <c r="AV268" s="10"/>
      <c r="AW268" s="10"/>
      <c r="AX268" s="10"/>
      <c r="AY268" s="10"/>
      <c r="AZ268" s="13"/>
      <c r="BA268" s="10"/>
      <c r="BB268" s="10"/>
      <c r="BC268" s="10"/>
      <c r="BD268" s="10"/>
      <c r="BE268" s="10"/>
      <c r="BF268" s="10"/>
      <c r="BG268" s="10"/>
      <c r="BH268" s="13"/>
      <c r="BI268" s="13"/>
    </row>
    <row r="269" ht="19" customHeight="1">
      <c r="A269" s="141"/>
      <c r="B269" t="s" s="13">
        <v>247</v>
      </c>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3"/>
      <c r="AJ269" s="10"/>
      <c r="AK269" s="10"/>
      <c r="AL269" s="10"/>
      <c r="AM269" s="10"/>
      <c r="AN269" s="10"/>
      <c r="AO269" s="10"/>
      <c r="AP269" s="10"/>
      <c r="AQ269" s="10"/>
      <c r="AR269" s="10"/>
      <c r="AS269" s="10"/>
      <c r="AT269" s="13"/>
      <c r="AU269" s="10"/>
      <c r="AV269" s="10"/>
      <c r="AW269" s="10"/>
      <c r="AX269" s="10"/>
      <c r="AY269" s="10"/>
      <c r="AZ269" s="13"/>
      <c r="BA269" s="10"/>
      <c r="BB269" s="10"/>
      <c r="BC269" s="10"/>
      <c r="BD269" s="10"/>
      <c r="BE269" s="10"/>
      <c r="BF269" s="10"/>
      <c r="BG269" s="10"/>
      <c r="BH269" s="13"/>
      <c r="BI269" s="13"/>
    </row>
    <row r="270" ht="19" customHeight="1">
      <c r="A270" s="141"/>
      <c r="B270" t="s" s="16">
        <v>248</v>
      </c>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3"/>
      <c r="AJ270" s="10"/>
      <c r="AK270" s="10"/>
      <c r="AL270" s="10"/>
      <c r="AM270" s="10"/>
      <c r="AN270" s="10"/>
      <c r="AO270" s="10"/>
      <c r="AP270" s="10"/>
      <c r="AQ270" s="10"/>
      <c r="AR270" s="10"/>
      <c r="AS270" s="10"/>
      <c r="AT270" s="13"/>
      <c r="AU270" s="10"/>
      <c r="AV270" s="10"/>
      <c r="AW270" s="10"/>
      <c r="AX270" s="10"/>
      <c r="AY270" s="10"/>
      <c r="AZ270" s="13"/>
      <c r="BA270" s="10"/>
      <c r="BB270" s="10"/>
      <c r="BC270" s="10"/>
      <c r="BD270" s="10"/>
      <c r="BE270" s="10"/>
      <c r="BF270" s="10"/>
      <c r="BG270" s="10"/>
      <c r="BH270" s="13"/>
      <c r="BI270" s="13"/>
    </row>
    <row r="271" ht="18" customHeight="1">
      <c r="A271" s="8"/>
      <c r="B271" t="s" s="16">
        <v>249</v>
      </c>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1"/>
    </row>
    <row r="272" ht="18" customHeight="1">
      <c r="A272" s="8"/>
      <c r="B272" t="s" s="154">
        <v>250</v>
      </c>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1"/>
    </row>
    <row r="273" ht="18" customHeight="1">
      <c r="A273" s="8"/>
      <c r="B273" t="s" s="154">
        <v>251</v>
      </c>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1"/>
    </row>
    <row r="274" ht="18" customHeight="1">
      <c r="A274" s="8"/>
      <c r="B274" t="s" s="18">
        <v>252</v>
      </c>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1"/>
    </row>
    <row r="275" ht="18" customHeight="1">
      <c r="A275" s="8"/>
      <c r="B275" t="s" s="18">
        <v>253</v>
      </c>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1"/>
    </row>
    <row r="276" ht="18" customHeight="1">
      <c r="A276" s="8"/>
      <c r="B276" t="s" s="18">
        <v>254</v>
      </c>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1"/>
    </row>
  </sheetData>
  <mergeCells count="2650">
    <mergeCell ref="H147:I147"/>
    <mergeCell ref="B115:E115"/>
    <mergeCell ref="F39:K39"/>
    <mergeCell ref="AO112:AS112"/>
    <mergeCell ref="AZ1:BG1"/>
    <mergeCell ref="AT174:AW174"/>
    <mergeCell ref="AO114:AS114"/>
    <mergeCell ref="B111:E111"/>
    <mergeCell ref="G182:H182"/>
    <mergeCell ref="AD46:AE46"/>
    <mergeCell ref="F35:K35"/>
    <mergeCell ref="P78:Y78"/>
    <mergeCell ref="AI81:AJ81"/>
    <mergeCell ref="AM155:AS155"/>
    <mergeCell ref="AZ3:BG3"/>
    <mergeCell ref="AT176:AW176"/>
    <mergeCell ref="P4:Y4"/>
    <mergeCell ref="AO118:AS118"/>
    <mergeCell ref="F1:N1"/>
    <mergeCell ref="BC118:BF118"/>
    <mergeCell ref="AF254:AH254"/>
    <mergeCell ref="B112:E112"/>
    <mergeCell ref="G183:H183"/>
    <mergeCell ref="AD47:AE47"/>
    <mergeCell ref="F36:K36"/>
    <mergeCell ref="P79:Y79"/>
    <mergeCell ref="AA1:AC1"/>
    <mergeCell ref="U174:X174"/>
    <mergeCell ref="AI149:AS149"/>
    <mergeCell ref="AT5:AY5"/>
    <mergeCell ref="F104:K104"/>
    <mergeCell ref="P9:Y9"/>
    <mergeCell ref="AO123:AS123"/>
    <mergeCell ref="F6:K6"/>
    <mergeCell ref="BC123:BF123"/>
    <mergeCell ref="BD21:BG21"/>
    <mergeCell ref="AF6:AH6"/>
    <mergeCell ref="AW43:AX43"/>
    <mergeCell ref="AL117:AN117"/>
    <mergeCell ref="H146:I146"/>
    <mergeCell ref="B114:E114"/>
    <mergeCell ref="F38:K38"/>
    <mergeCell ref="AA3:AC3"/>
    <mergeCell ref="U176:X176"/>
    <mergeCell ref="AI151:AS151"/>
    <mergeCell ref="AF13:AH13"/>
    <mergeCell ref="AW50:AX50"/>
    <mergeCell ref="AL124:AN124"/>
    <mergeCell ref="P7:Y7"/>
    <mergeCell ref="AO121:AS121"/>
    <mergeCell ref="BD19:BG19"/>
    <mergeCell ref="F4:N4"/>
    <mergeCell ref="L115:AE115"/>
    <mergeCell ref="AZ16:BG16"/>
    <mergeCell ref="AT189:AY189"/>
    <mergeCell ref="BC121:BF121"/>
    <mergeCell ref="AF257:AH257"/>
    <mergeCell ref="AK87:AS87"/>
    <mergeCell ref="AQ19:AR19"/>
    <mergeCell ref="P10:Y10"/>
    <mergeCell ref="AO124:AS124"/>
    <mergeCell ref="F7:K7"/>
    <mergeCell ref="L118:AE118"/>
    <mergeCell ref="AZ19:BC19"/>
    <mergeCell ref="AT192:AY192"/>
    <mergeCell ref="BC124:BF124"/>
    <mergeCell ref="BD22:BG22"/>
    <mergeCell ref="AT7:AU7"/>
    <mergeCell ref="F106:K106"/>
    <mergeCell ref="AA4:AC4"/>
    <mergeCell ref="U177:X177"/>
    <mergeCell ref="AI152:AS152"/>
    <mergeCell ref="AZ189:BG189"/>
    <mergeCell ref="AV7:AY7"/>
    <mergeCell ref="AF4:AH4"/>
    <mergeCell ref="AW41:AX41"/>
    <mergeCell ref="AL115:AN115"/>
    <mergeCell ref="AF1:AH1"/>
    <mergeCell ref="AW38:AX38"/>
    <mergeCell ref="AL112:AN112"/>
    <mergeCell ref="BD20:BG20"/>
    <mergeCell ref="AQ20:AR20"/>
    <mergeCell ref="P11:Y11"/>
    <mergeCell ref="AO125:AS125"/>
    <mergeCell ref="F8:K8"/>
    <mergeCell ref="BC125:BF125"/>
    <mergeCell ref="AF261:AH261"/>
    <mergeCell ref="P51:Y51"/>
    <mergeCell ref="BD23:BG23"/>
    <mergeCell ref="AO119:AS119"/>
    <mergeCell ref="B116:E116"/>
    <mergeCell ref="AD51:AE51"/>
    <mergeCell ref="AM8:AS8"/>
    <mergeCell ref="B113:E113"/>
    <mergeCell ref="F37:K37"/>
    <mergeCell ref="AT8:AU8"/>
    <mergeCell ref="F107:K107"/>
    <mergeCell ref="AV8:AY8"/>
    <mergeCell ref="AF5:AS5"/>
    <mergeCell ref="AW42:AX42"/>
    <mergeCell ref="AL116:AN116"/>
    <mergeCell ref="F9:K9"/>
    <mergeCell ref="P52:Y52"/>
    <mergeCell ref="BD24:BG24"/>
    <mergeCell ref="P12:Y12"/>
    <mergeCell ref="J185:N185"/>
    <mergeCell ref="AT92:AY92"/>
    <mergeCell ref="F191:N191"/>
    <mergeCell ref="M129:N129"/>
    <mergeCell ref="AD166:AH166"/>
    <mergeCell ref="AF15:AH15"/>
    <mergeCell ref="AZ21:BC21"/>
    <mergeCell ref="L120:AE120"/>
    <mergeCell ref="AT194:AY194"/>
    <mergeCell ref="AA6:AC6"/>
    <mergeCell ref="U179:X179"/>
    <mergeCell ref="AI154:AS154"/>
    <mergeCell ref="AZ191:BG191"/>
    <mergeCell ref="AV9:AY9"/>
    <mergeCell ref="AF3:AH3"/>
    <mergeCell ref="AW40:AX40"/>
    <mergeCell ref="AL114:AN114"/>
    <mergeCell ref="AF16:AH16"/>
    <mergeCell ref="F10:K10"/>
    <mergeCell ref="L121:AE121"/>
    <mergeCell ref="AZ22:BC22"/>
    <mergeCell ref="AT195:AY195"/>
    <mergeCell ref="P53:Y53"/>
    <mergeCell ref="AA10:AC10"/>
    <mergeCell ref="U183:X183"/>
    <mergeCell ref="AI158:AL158"/>
    <mergeCell ref="AZ195:BG195"/>
    <mergeCell ref="P13:Y13"/>
    <mergeCell ref="J186:N186"/>
    <mergeCell ref="AA223:AC223"/>
    <mergeCell ref="B124:E124"/>
    <mergeCell ref="AD59:AE59"/>
    <mergeCell ref="AT10:AU10"/>
    <mergeCell ref="F109:K109"/>
    <mergeCell ref="AA7:AC7"/>
    <mergeCell ref="U180:X180"/>
    <mergeCell ref="AI155:AL155"/>
    <mergeCell ref="AZ192:BG192"/>
    <mergeCell ref="P1:Y1"/>
    <mergeCell ref="AO115:AS115"/>
    <mergeCell ref="AV10:AY10"/>
    <mergeCell ref="AZ13:BG13"/>
    <mergeCell ref="L112:AE112"/>
    <mergeCell ref="AT186:AW186"/>
    <mergeCell ref="AZ84:BG84"/>
    <mergeCell ref="AT257:AY257"/>
    <mergeCell ref="AK84:AS84"/>
    <mergeCell ref="AF7:AH7"/>
    <mergeCell ref="AW44:AX44"/>
    <mergeCell ref="AL118:AN118"/>
    <mergeCell ref="P14:Y14"/>
    <mergeCell ref="F11:K11"/>
    <mergeCell ref="P54:Y54"/>
    <mergeCell ref="AO122:AS122"/>
    <mergeCell ref="P8:Y8"/>
    <mergeCell ref="AA218:AC218"/>
    <mergeCell ref="AT11:AU11"/>
    <mergeCell ref="F110:K110"/>
    <mergeCell ref="AA8:AC8"/>
    <mergeCell ref="U181:X181"/>
    <mergeCell ref="AI156:AL156"/>
    <mergeCell ref="AZ193:BG193"/>
    <mergeCell ref="AV11:AY11"/>
    <mergeCell ref="AF8:AH8"/>
    <mergeCell ref="AW45:AX45"/>
    <mergeCell ref="AL119:AN119"/>
    <mergeCell ref="F15:K15"/>
    <mergeCell ref="F83:N83"/>
    <mergeCell ref="L52:N52"/>
    <mergeCell ref="F225:N225"/>
    <mergeCell ref="AF18:AH18"/>
    <mergeCell ref="F12:K12"/>
    <mergeCell ref="L123:AE123"/>
    <mergeCell ref="AZ24:BC24"/>
    <mergeCell ref="AT197:AY197"/>
    <mergeCell ref="P55:Y55"/>
    <mergeCell ref="AM132:AP132"/>
    <mergeCell ref="P15:Y15"/>
    <mergeCell ref="AF12:AH12"/>
    <mergeCell ref="AW49:AX49"/>
    <mergeCell ref="AL123:AN123"/>
    <mergeCell ref="P80:Y80"/>
    <mergeCell ref="AZ18:BC18"/>
    <mergeCell ref="L117:AE117"/>
    <mergeCell ref="AT191:AY191"/>
    <mergeCell ref="AA9:AC9"/>
    <mergeCell ref="U182:X182"/>
    <mergeCell ref="AI157:AL157"/>
    <mergeCell ref="AZ194:BG194"/>
    <mergeCell ref="P3:Y3"/>
    <mergeCell ref="AO117:AS117"/>
    <mergeCell ref="F84:N84"/>
    <mergeCell ref="AF19:AH19"/>
    <mergeCell ref="AW56:AX56"/>
    <mergeCell ref="P56:Y56"/>
    <mergeCell ref="AA266:AC266"/>
    <mergeCell ref="AM133:AP133"/>
    <mergeCell ref="AA13:AC13"/>
    <mergeCell ref="AI161:AL161"/>
    <mergeCell ref="AZ198:BG198"/>
    <mergeCell ref="AZ127:BG127"/>
    <mergeCell ref="P16:Y16"/>
    <mergeCell ref="F85:N85"/>
    <mergeCell ref="P128:U128"/>
    <mergeCell ref="AF20:AH20"/>
    <mergeCell ref="AW57:AX57"/>
    <mergeCell ref="P57:Y57"/>
    <mergeCell ref="AA14:AC14"/>
    <mergeCell ref="AI162:AL162"/>
    <mergeCell ref="AZ199:BG199"/>
    <mergeCell ref="P17:Y17"/>
    <mergeCell ref="AF14:AH14"/>
    <mergeCell ref="AL125:AN125"/>
    <mergeCell ref="AZ20:BC20"/>
    <mergeCell ref="L119:AE119"/>
    <mergeCell ref="AT193:AY193"/>
    <mergeCell ref="AA11:AC11"/>
    <mergeCell ref="AI159:AL159"/>
    <mergeCell ref="AZ196:BG196"/>
    <mergeCell ref="B15:E15"/>
    <mergeCell ref="F89:N89"/>
    <mergeCell ref="L58:N58"/>
    <mergeCell ref="F231:N231"/>
    <mergeCell ref="P132:U132"/>
    <mergeCell ref="AF24:AH24"/>
    <mergeCell ref="AZ30:BD30"/>
    <mergeCell ref="AT203:AY203"/>
    <mergeCell ref="F86:N86"/>
    <mergeCell ref="P129:U129"/>
    <mergeCell ref="AF21:AH21"/>
    <mergeCell ref="AW58:AX58"/>
    <mergeCell ref="AZ27:BD27"/>
    <mergeCell ref="AT200:AY200"/>
    <mergeCell ref="AA15:AC15"/>
    <mergeCell ref="AI163:AL163"/>
    <mergeCell ref="AZ200:BG200"/>
    <mergeCell ref="BD18:BG18"/>
    <mergeCell ref="P6:Y6"/>
    <mergeCell ref="AO120:AS120"/>
    <mergeCell ref="AA12:AC12"/>
    <mergeCell ref="AI160:AL160"/>
    <mergeCell ref="AZ197:BG197"/>
    <mergeCell ref="F3:N3"/>
    <mergeCell ref="L114:AE114"/>
    <mergeCell ref="AZ15:BG15"/>
    <mergeCell ref="BC120:BF120"/>
    <mergeCell ref="AF256:AH256"/>
    <mergeCell ref="AK86:AS86"/>
    <mergeCell ref="F19:K19"/>
    <mergeCell ref="P62:Y62"/>
    <mergeCell ref="F87:N87"/>
    <mergeCell ref="P130:U130"/>
    <mergeCell ref="AF22:AH22"/>
    <mergeCell ref="AW59:AX59"/>
    <mergeCell ref="AZ28:BD28"/>
    <mergeCell ref="AT201:AY201"/>
    <mergeCell ref="F16:K16"/>
    <mergeCell ref="AK99:AS99"/>
    <mergeCell ref="AA16:AC16"/>
    <mergeCell ref="AI164:AL164"/>
    <mergeCell ref="AZ201:BG201"/>
    <mergeCell ref="AZ130:BG130"/>
    <mergeCell ref="F20:K20"/>
    <mergeCell ref="P63:Y63"/>
    <mergeCell ref="AI66:AS66"/>
    <mergeCell ref="AT276:AY276"/>
    <mergeCell ref="L17:N17"/>
    <mergeCell ref="W227:Y227"/>
    <mergeCell ref="F88:N88"/>
    <mergeCell ref="L57:N57"/>
    <mergeCell ref="F230:N230"/>
    <mergeCell ref="P131:U131"/>
    <mergeCell ref="AF23:AH23"/>
    <mergeCell ref="AZ29:BD29"/>
    <mergeCell ref="AT202:AY202"/>
    <mergeCell ref="F17:K17"/>
    <mergeCell ref="AA17:AC17"/>
    <mergeCell ref="AI165:AL165"/>
    <mergeCell ref="AZ202:BG202"/>
    <mergeCell ref="AF17:AY17"/>
    <mergeCell ref="B8:E8"/>
    <mergeCell ref="BA119:BB119"/>
    <mergeCell ref="AD255:AE255"/>
    <mergeCell ref="F82:N82"/>
    <mergeCell ref="AZ23:BC23"/>
    <mergeCell ref="L122:AE122"/>
    <mergeCell ref="AT196:AY196"/>
    <mergeCell ref="AF11:AH11"/>
    <mergeCell ref="AW48:AX48"/>
    <mergeCell ref="AL122:AN122"/>
    <mergeCell ref="B18:AC18"/>
    <mergeCell ref="AD265:AE265"/>
    <mergeCell ref="F92:N92"/>
    <mergeCell ref="P135:U135"/>
    <mergeCell ref="P95:Y95"/>
    <mergeCell ref="AX169:BA169"/>
    <mergeCell ref="AF27:AH27"/>
    <mergeCell ref="AZ33:BG33"/>
    <mergeCell ref="AT206:AY206"/>
    <mergeCell ref="B19:E19"/>
    <mergeCell ref="AD266:AE266"/>
    <mergeCell ref="P136:U136"/>
    <mergeCell ref="P96:Y96"/>
    <mergeCell ref="AX170:BA170"/>
    <mergeCell ref="AF28:AH28"/>
    <mergeCell ref="AZ34:BG34"/>
    <mergeCell ref="AT207:AY207"/>
    <mergeCell ref="B16:E16"/>
    <mergeCell ref="F90:N90"/>
    <mergeCell ref="L59:N59"/>
    <mergeCell ref="F232:N232"/>
    <mergeCell ref="P133:U133"/>
    <mergeCell ref="AF25:AH25"/>
    <mergeCell ref="AZ31:BG31"/>
    <mergeCell ref="AT204:AY204"/>
    <mergeCell ref="AA19:AC19"/>
    <mergeCell ref="BE28:BG28"/>
    <mergeCell ref="P59:Y59"/>
    <mergeCell ref="AW19:AY19"/>
    <mergeCell ref="F13:K13"/>
    <mergeCell ref="L124:AE124"/>
    <mergeCell ref="AZ25:BG25"/>
    <mergeCell ref="AT198:AY198"/>
    <mergeCell ref="B20:E20"/>
    <mergeCell ref="P137:U137"/>
    <mergeCell ref="P97:Y97"/>
    <mergeCell ref="AX171:BA171"/>
    <mergeCell ref="AF29:AH29"/>
    <mergeCell ref="AZ35:BG35"/>
    <mergeCell ref="AT208:AY208"/>
    <mergeCell ref="P94:Y94"/>
    <mergeCell ref="AX168:BA168"/>
    <mergeCell ref="B17:E17"/>
    <mergeCell ref="L60:N60"/>
    <mergeCell ref="F233:N233"/>
    <mergeCell ref="P134:U134"/>
    <mergeCell ref="AF26:AH26"/>
    <mergeCell ref="AZ32:BG32"/>
    <mergeCell ref="AT205:AY205"/>
    <mergeCell ref="AA20:AC20"/>
    <mergeCell ref="BE29:BG29"/>
    <mergeCell ref="P60:Y60"/>
    <mergeCell ref="AW20:AY20"/>
    <mergeCell ref="F14:K14"/>
    <mergeCell ref="L125:AE125"/>
    <mergeCell ref="AZ26:BI26"/>
    <mergeCell ref="AT199:AY199"/>
    <mergeCell ref="P98:Y98"/>
    <mergeCell ref="AX172:BA172"/>
    <mergeCell ref="AF30:AH30"/>
    <mergeCell ref="AJ104:AK104"/>
    <mergeCell ref="B30:E30"/>
    <mergeCell ref="AT209:AY209"/>
    <mergeCell ref="F21:K21"/>
    <mergeCell ref="AI67:AS67"/>
    <mergeCell ref="AA21:AC21"/>
    <mergeCell ref="AM21:AS21"/>
    <mergeCell ref="B126:E126"/>
    <mergeCell ref="AD61:AE61"/>
    <mergeCell ref="AF98:AH98"/>
    <mergeCell ref="F96:N96"/>
    <mergeCell ref="P139:U139"/>
    <mergeCell ref="AF31:AH31"/>
    <mergeCell ref="AT210:AY210"/>
    <mergeCell ref="F22:K22"/>
    <mergeCell ref="P65:Y65"/>
    <mergeCell ref="AI68:AS68"/>
    <mergeCell ref="AT25:AY25"/>
    <mergeCell ref="F124:K124"/>
    <mergeCell ref="P19:Y19"/>
    <mergeCell ref="V130:Y130"/>
    <mergeCell ref="AM167:AS167"/>
    <mergeCell ref="B127:AE127"/>
    <mergeCell ref="AD62:AE62"/>
    <mergeCell ref="AF99:AH99"/>
    <mergeCell ref="B23:E23"/>
    <mergeCell ref="F97:N97"/>
    <mergeCell ref="P140:U140"/>
    <mergeCell ref="AF32:AH32"/>
    <mergeCell ref="AJ106:AK106"/>
    <mergeCell ref="B32:E32"/>
    <mergeCell ref="AI1:AS1"/>
    <mergeCell ref="AT211:AY211"/>
    <mergeCell ref="F23:K23"/>
    <mergeCell ref="BA103:BB103"/>
    <mergeCell ref="AD239:AE239"/>
    <mergeCell ref="P66:Y66"/>
    <mergeCell ref="AI69:AJ69"/>
    <mergeCell ref="AT26:AY26"/>
    <mergeCell ref="F125:K125"/>
    <mergeCell ref="P20:Y20"/>
    <mergeCell ref="V131:Y131"/>
    <mergeCell ref="AM168:AS168"/>
    <mergeCell ref="B128:E128"/>
    <mergeCell ref="AD63:AE63"/>
    <mergeCell ref="X236:Y236"/>
    <mergeCell ref="AF100:AH100"/>
    <mergeCell ref="B24:E24"/>
    <mergeCell ref="P141:U141"/>
    <mergeCell ref="L27:N27"/>
    <mergeCell ref="F200:N200"/>
    <mergeCell ref="P101:Y101"/>
    <mergeCell ref="AX175:BA175"/>
    <mergeCell ref="AF33:AH33"/>
    <mergeCell ref="AJ107:AK107"/>
    <mergeCell ref="B33:E33"/>
    <mergeCell ref="BA104:BB104"/>
    <mergeCell ref="AD240:AE240"/>
    <mergeCell ref="P67:Y67"/>
    <mergeCell ref="AI70:AJ70"/>
    <mergeCell ref="AI24:AL24"/>
    <mergeCell ref="AZ61:BG61"/>
    <mergeCell ref="AT234:AY234"/>
    <mergeCell ref="P21:Y21"/>
    <mergeCell ref="V132:Y132"/>
    <mergeCell ref="AM169:AS169"/>
    <mergeCell ref="B129:E129"/>
    <mergeCell ref="B25:E25"/>
    <mergeCell ref="F99:N99"/>
    <mergeCell ref="P102:Y102"/>
    <mergeCell ref="AX176:BA176"/>
    <mergeCell ref="AF34:AH34"/>
    <mergeCell ref="BA105:BB105"/>
    <mergeCell ref="AD241:AE241"/>
    <mergeCell ref="AI71:AJ71"/>
    <mergeCell ref="AA25:AC25"/>
    <mergeCell ref="D161:E161"/>
    <mergeCell ref="AT28:AY28"/>
    <mergeCell ref="P22:Y22"/>
    <mergeCell ref="V133:Y133"/>
    <mergeCell ref="AM170:AS170"/>
    <mergeCell ref="B26:Y26"/>
    <mergeCell ref="F100:N100"/>
    <mergeCell ref="AT1:AY1"/>
    <mergeCell ref="P103:Y103"/>
    <mergeCell ref="AX177:BA177"/>
    <mergeCell ref="AF35:AH35"/>
    <mergeCell ref="I171:J171"/>
    <mergeCell ref="AJ109:AK109"/>
    <mergeCell ref="B35:E35"/>
    <mergeCell ref="AZ140:BG140"/>
    <mergeCell ref="P23:Y23"/>
    <mergeCell ref="AA233:AC233"/>
    <mergeCell ref="V134:Y134"/>
    <mergeCell ref="AM171:AS171"/>
    <mergeCell ref="B27:E27"/>
    <mergeCell ref="F101:N101"/>
    <mergeCell ref="I172:J172"/>
    <mergeCell ref="AF36:BC36"/>
    <mergeCell ref="AJ110:AK110"/>
    <mergeCell ref="B36:E36"/>
    <mergeCell ref="BA107:BB107"/>
    <mergeCell ref="AD243:AE243"/>
    <mergeCell ref="P70:Y70"/>
    <mergeCell ref="AI73:AJ73"/>
    <mergeCell ref="W27:Y27"/>
    <mergeCell ref="AA101:AC101"/>
    <mergeCell ref="M141:N141"/>
    <mergeCell ref="AD178:AH178"/>
    <mergeCell ref="AA27:AC27"/>
    <mergeCell ref="D163:E163"/>
    <mergeCell ref="AZ141:BG141"/>
    <mergeCell ref="AD27:AE27"/>
    <mergeCell ref="B64:BI64"/>
    <mergeCell ref="AI27:AS27"/>
    <mergeCell ref="AT237:AY237"/>
    <mergeCell ref="P24:Y24"/>
    <mergeCell ref="AA234:AC234"/>
    <mergeCell ref="V135:Y135"/>
    <mergeCell ref="AM172:AS172"/>
    <mergeCell ref="BE27:BG27"/>
    <mergeCell ref="P58:Y58"/>
    <mergeCell ref="B28:E28"/>
    <mergeCell ref="F102:N102"/>
    <mergeCell ref="AT3:AY3"/>
    <mergeCell ref="I173:J173"/>
    <mergeCell ref="AF37:AI37"/>
    <mergeCell ref="AJ111:AK111"/>
    <mergeCell ref="F28:K28"/>
    <mergeCell ref="BA108:BB108"/>
    <mergeCell ref="AD244:AE244"/>
    <mergeCell ref="P71:Y71"/>
    <mergeCell ref="AI74:AJ74"/>
    <mergeCell ref="W28:Y28"/>
    <mergeCell ref="AA102:AC102"/>
    <mergeCell ref="M142:N142"/>
    <mergeCell ref="AD179:AH179"/>
    <mergeCell ref="AA28:AC28"/>
    <mergeCell ref="D164:E164"/>
    <mergeCell ref="AZ142:BG142"/>
    <mergeCell ref="P25:Y25"/>
    <mergeCell ref="AA235:AC235"/>
    <mergeCell ref="V136:Y136"/>
    <mergeCell ref="AM173:AS173"/>
    <mergeCell ref="B29:E29"/>
    <mergeCell ref="AJ103:AK103"/>
    <mergeCell ref="F103:K103"/>
    <mergeCell ref="AT4:AY4"/>
    <mergeCell ref="I174:J174"/>
    <mergeCell ref="AF38:AI38"/>
    <mergeCell ref="AD1:AE1"/>
    <mergeCell ref="AJ112:AK112"/>
    <mergeCell ref="F29:K29"/>
    <mergeCell ref="BA109:BB109"/>
    <mergeCell ref="AD245:AE245"/>
    <mergeCell ref="P72:Y72"/>
    <mergeCell ref="T146:Y146"/>
    <mergeCell ref="AI75:AJ75"/>
    <mergeCell ref="W29:Y29"/>
    <mergeCell ref="AA29:AC29"/>
    <mergeCell ref="D165:E165"/>
    <mergeCell ref="AZ143:BG143"/>
    <mergeCell ref="F30:K30"/>
    <mergeCell ref="BA110:BB110"/>
    <mergeCell ref="AD246:AE246"/>
    <mergeCell ref="P73:Y73"/>
    <mergeCell ref="T147:Y147"/>
    <mergeCell ref="AI76:AJ76"/>
    <mergeCell ref="W30:Y30"/>
    <mergeCell ref="AA30:AC30"/>
    <mergeCell ref="D166:E166"/>
    <mergeCell ref="AZ144:BG144"/>
    <mergeCell ref="P27:V27"/>
    <mergeCell ref="AA237:AB237"/>
    <mergeCell ref="V138:Y138"/>
    <mergeCell ref="AM175:AS175"/>
    <mergeCell ref="B31:E31"/>
    <mergeCell ref="AJ105:AK105"/>
    <mergeCell ref="F105:K105"/>
    <mergeCell ref="AT6:BG6"/>
    <mergeCell ref="F31:K31"/>
    <mergeCell ref="BA111:BB111"/>
    <mergeCell ref="AD247:AE247"/>
    <mergeCell ref="P74:Y74"/>
    <mergeCell ref="AI77:AS77"/>
    <mergeCell ref="AA31:AC31"/>
    <mergeCell ref="D167:E167"/>
    <mergeCell ref="AZ145:BG145"/>
    <mergeCell ref="B68:AE68"/>
    <mergeCell ref="P28:V28"/>
    <mergeCell ref="AA238:AB238"/>
    <mergeCell ref="V139:Y139"/>
    <mergeCell ref="AM176:AS176"/>
    <mergeCell ref="F32:K32"/>
    <mergeCell ref="P75:Y75"/>
    <mergeCell ref="AI78:AJ78"/>
    <mergeCell ref="AZ146:BG146"/>
    <mergeCell ref="AD32:AE32"/>
    <mergeCell ref="B69:E69"/>
    <mergeCell ref="AK69:AQ69"/>
    <mergeCell ref="P29:V29"/>
    <mergeCell ref="AA239:AB239"/>
    <mergeCell ref="V140:Y140"/>
    <mergeCell ref="AM177:AS177"/>
    <mergeCell ref="F33:K33"/>
    <mergeCell ref="P76:Y76"/>
    <mergeCell ref="AI79:AJ79"/>
    <mergeCell ref="P36:Y36"/>
    <mergeCell ref="AA246:AB246"/>
    <mergeCell ref="AZ147:BG147"/>
    <mergeCell ref="AK76:AS76"/>
    <mergeCell ref="AZ76:BG76"/>
    <mergeCell ref="AT249:AY249"/>
    <mergeCell ref="AD33:AE33"/>
    <mergeCell ref="B70:E70"/>
    <mergeCell ref="AK70:AQ70"/>
    <mergeCell ref="P30:V30"/>
    <mergeCell ref="AA240:AB240"/>
    <mergeCell ref="V141:Y141"/>
    <mergeCell ref="AM178:AS178"/>
    <mergeCell ref="B34:E34"/>
    <mergeCell ref="AJ108:AK108"/>
    <mergeCell ref="F108:K108"/>
    <mergeCell ref="AT9:AU9"/>
    <mergeCell ref="F34:K34"/>
    <mergeCell ref="BA114:BB114"/>
    <mergeCell ref="B3:E3"/>
    <mergeCell ref="AI80:AJ80"/>
    <mergeCell ref="P37:Y37"/>
    <mergeCell ref="AA247:AB247"/>
    <mergeCell ref="AT250:AY250"/>
    <mergeCell ref="AZ148:BG148"/>
    <mergeCell ref="AD34:AE34"/>
    <mergeCell ref="B71:E71"/>
    <mergeCell ref="AK71:AQ71"/>
    <mergeCell ref="P31:Y31"/>
    <mergeCell ref="AA241:AB241"/>
    <mergeCell ref="V142:Y142"/>
    <mergeCell ref="AM179:AS179"/>
    <mergeCell ref="AG146:AH146"/>
    <mergeCell ref="AX183:BA183"/>
    <mergeCell ref="AZ149:BG149"/>
    <mergeCell ref="AK78:AS78"/>
    <mergeCell ref="AD35:AE35"/>
    <mergeCell ref="B72:E72"/>
    <mergeCell ref="AK72:AQ72"/>
    <mergeCell ref="P32:Y32"/>
    <mergeCell ref="AA242:AB242"/>
    <mergeCell ref="AG147:AH147"/>
    <mergeCell ref="AX184:BA184"/>
    <mergeCell ref="F138:L138"/>
    <mergeCell ref="AZ150:BG150"/>
    <mergeCell ref="AD36:AE36"/>
    <mergeCell ref="G172:H172"/>
    <mergeCell ref="B73:E73"/>
    <mergeCell ref="AZ73:BG73"/>
    <mergeCell ref="AT246:AY246"/>
    <mergeCell ref="AK73:AQ73"/>
    <mergeCell ref="P33:Y33"/>
    <mergeCell ref="AA243:AB243"/>
    <mergeCell ref="AG148:AH148"/>
    <mergeCell ref="AX185:BA185"/>
    <mergeCell ref="AZ151:BG151"/>
    <mergeCell ref="AD37:AE37"/>
    <mergeCell ref="G173:H173"/>
    <mergeCell ref="B74:E74"/>
    <mergeCell ref="AZ74:BG74"/>
    <mergeCell ref="AT247:AY247"/>
    <mergeCell ref="AK74:AQ74"/>
    <mergeCell ref="P34:Y34"/>
    <mergeCell ref="AA244:AB244"/>
    <mergeCell ref="AA38:AC38"/>
    <mergeCell ref="AG149:AH149"/>
    <mergeCell ref="AX186:BA186"/>
    <mergeCell ref="AZ152:BG152"/>
    <mergeCell ref="AD38:AE38"/>
    <mergeCell ref="G174:H174"/>
    <mergeCell ref="B75:E75"/>
    <mergeCell ref="AZ75:BG75"/>
    <mergeCell ref="AT248:AY248"/>
    <mergeCell ref="AK75:AS75"/>
    <mergeCell ref="P35:Y35"/>
    <mergeCell ref="AA245:AB245"/>
    <mergeCell ref="AK79:AS79"/>
    <mergeCell ref="AA39:AC39"/>
    <mergeCell ref="AG150:AH150"/>
    <mergeCell ref="AX187:BA187"/>
    <mergeCell ref="AZ153:BG153"/>
    <mergeCell ref="AD39:AE39"/>
    <mergeCell ref="G175:H175"/>
    <mergeCell ref="B76:E76"/>
    <mergeCell ref="I175:J175"/>
    <mergeCell ref="AJ113:AK113"/>
    <mergeCell ref="AT212:AY212"/>
    <mergeCell ref="F40:K40"/>
    <mergeCell ref="BA120:BB120"/>
    <mergeCell ref="B9:E9"/>
    <mergeCell ref="AD256:AE256"/>
    <mergeCell ref="P40:Y40"/>
    <mergeCell ref="AA250:AB250"/>
    <mergeCell ref="AT253:AY253"/>
    <mergeCell ref="AK80:AS80"/>
    <mergeCell ref="AA40:AC40"/>
    <mergeCell ref="AG151:AH151"/>
    <mergeCell ref="F142:L142"/>
    <mergeCell ref="C37:D37"/>
    <mergeCell ref="AZ154:BG154"/>
    <mergeCell ref="B77:AE77"/>
    <mergeCell ref="I176:J176"/>
    <mergeCell ref="AD3:AE3"/>
    <mergeCell ref="AU40:AV40"/>
    <mergeCell ref="AJ114:AK114"/>
    <mergeCell ref="AI3:AS3"/>
    <mergeCell ref="AT213:AY213"/>
    <mergeCell ref="F41:K41"/>
    <mergeCell ref="BA121:BB121"/>
    <mergeCell ref="B10:E10"/>
    <mergeCell ref="AD257:AE257"/>
    <mergeCell ref="AZ81:BG81"/>
    <mergeCell ref="AT254:AY254"/>
    <mergeCell ref="AK81:AS81"/>
    <mergeCell ref="AA41:AC41"/>
    <mergeCell ref="AG152:AH152"/>
    <mergeCell ref="F143:N143"/>
    <mergeCell ref="C38:D38"/>
    <mergeCell ref="G177:H177"/>
    <mergeCell ref="AD41:AE41"/>
    <mergeCell ref="B78:E78"/>
    <mergeCell ref="I177:J177"/>
    <mergeCell ref="AD4:AE4"/>
    <mergeCell ref="AU41:AV41"/>
    <mergeCell ref="AJ115:AK115"/>
    <mergeCell ref="AI4:AS4"/>
    <mergeCell ref="AT214:AY214"/>
    <mergeCell ref="F42:K42"/>
    <mergeCell ref="BA122:BB122"/>
    <mergeCell ref="B11:E11"/>
    <mergeCell ref="AD258:AE258"/>
    <mergeCell ref="AZ82:BG82"/>
    <mergeCell ref="AT255:AY255"/>
    <mergeCell ref="AK82:AS82"/>
    <mergeCell ref="AA42:AC42"/>
    <mergeCell ref="AG153:AH153"/>
    <mergeCell ref="C39:D39"/>
    <mergeCell ref="G178:H178"/>
    <mergeCell ref="AD42:AE42"/>
    <mergeCell ref="B79:E79"/>
    <mergeCell ref="I178:J178"/>
    <mergeCell ref="AD5:AE5"/>
    <mergeCell ref="AU42:AV42"/>
    <mergeCell ref="AJ116:AK116"/>
    <mergeCell ref="AT215:AY215"/>
    <mergeCell ref="F43:K43"/>
    <mergeCell ref="BA123:BB123"/>
    <mergeCell ref="B12:E12"/>
    <mergeCell ref="AZ83:BG83"/>
    <mergeCell ref="AT256:AY256"/>
    <mergeCell ref="AG9:AH9"/>
    <mergeCell ref="AA182:AC182"/>
    <mergeCell ref="AK83:AS83"/>
    <mergeCell ref="AA43:AC43"/>
    <mergeCell ref="F145:O145"/>
    <mergeCell ref="C40:D40"/>
    <mergeCell ref="G179:H179"/>
    <mergeCell ref="AD43:AE43"/>
    <mergeCell ref="B80:E80"/>
    <mergeCell ref="I179:J179"/>
    <mergeCell ref="AD6:AE6"/>
    <mergeCell ref="AU43:AV43"/>
    <mergeCell ref="AJ117:AK117"/>
    <mergeCell ref="AI6:AL6"/>
    <mergeCell ref="AT216:AY216"/>
    <mergeCell ref="F44:K44"/>
    <mergeCell ref="BA124:BB124"/>
    <mergeCell ref="B13:E13"/>
    <mergeCell ref="AA44:AC44"/>
    <mergeCell ref="F146:G146"/>
    <mergeCell ref="C41:D41"/>
    <mergeCell ref="G180:H180"/>
    <mergeCell ref="AD44:AE44"/>
    <mergeCell ref="B81:E81"/>
    <mergeCell ref="I180:J180"/>
    <mergeCell ref="AD7:AE7"/>
    <mergeCell ref="AU44:AV44"/>
    <mergeCell ref="AJ118:AK118"/>
    <mergeCell ref="AI7:AL7"/>
    <mergeCell ref="AT217:AY217"/>
    <mergeCell ref="F45:K45"/>
    <mergeCell ref="BA125:BB125"/>
    <mergeCell ref="B14:E14"/>
    <mergeCell ref="AZ85:BG85"/>
    <mergeCell ref="AT258:AY258"/>
    <mergeCell ref="AK85:AS85"/>
    <mergeCell ref="AA45:AC45"/>
    <mergeCell ref="F147:G147"/>
    <mergeCell ref="C42:D42"/>
    <mergeCell ref="G181:H181"/>
    <mergeCell ref="AD45:AE45"/>
    <mergeCell ref="I181:J181"/>
    <mergeCell ref="AD8:AE8"/>
    <mergeCell ref="AU45:AV45"/>
    <mergeCell ref="AJ119:AK119"/>
    <mergeCell ref="AI8:AL8"/>
    <mergeCell ref="AT218:AY218"/>
    <mergeCell ref="F46:K46"/>
    <mergeCell ref="AA46:AC46"/>
    <mergeCell ref="C43:D43"/>
    <mergeCell ref="I182:J182"/>
    <mergeCell ref="AD9:AE9"/>
    <mergeCell ref="AU46:AV46"/>
    <mergeCell ref="AJ120:AK120"/>
    <mergeCell ref="AI9:AL9"/>
    <mergeCell ref="AT219:AY219"/>
    <mergeCell ref="F47:K47"/>
    <mergeCell ref="AA47:AC47"/>
    <mergeCell ref="F149:O149"/>
    <mergeCell ref="C44:D44"/>
    <mergeCell ref="BB155:BG155"/>
    <mergeCell ref="I183:J183"/>
    <mergeCell ref="AD10:AE10"/>
    <mergeCell ref="AU47:AV47"/>
    <mergeCell ref="AJ121:AK121"/>
    <mergeCell ref="AI10:AL10"/>
    <mergeCell ref="AT220:AY220"/>
    <mergeCell ref="F48:K48"/>
    <mergeCell ref="AA48:AC48"/>
    <mergeCell ref="F150:O150"/>
    <mergeCell ref="AT51:BD51"/>
    <mergeCell ref="C45:D45"/>
    <mergeCell ref="BB156:BG156"/>
    <mergeCell ref="AD11:AE11"/>
    <mergeCell ref="AU48:AV48"/>
    <mergeCell ref="AJ122:AK122"/>
    <mergeCell ref="AI11:AL11"/>
    <mergeCell ref="AT221:AY221"/>
    <mergeCell ref="F49:K49"/>
    <mergeCell ref="AA49:AC49"/>
    <mergeCell ref="C46:D46"/>
    <mergeCell ref="BB157:BG157"/>
    <mergeCell ref="AD12:AE12"/>
    <mergeCell ref="AU49:AV49"/>
    <mergeCell ref="AJ123:AK123"/>
    <mergeCell ref="AI12:AS12"/>
    <mergeCell ref="AT222:AY222"/>
    <mergeCell ref="F50:K50"/>
    <mergeCell ref="AA50:AC50"/>
    <mergeCell ref="F152:O152"/>
    <mergeCell ref="AT53:AU53"/>
    <mergeCell ref="C47:D47"/>
    <mergeCell ref="BB158:BG158"/>
    <mergeCell ref="AD13:AE13"/>
    <mergeCell ref="AU50:AV50"/>
    <mergeCell ref="AJ124:AK124"/>
    <mergeCell ref="AI13:AS13"/>
    <mergeCell ref="AT223:AY223"/>
    <mergeCell ref="F51:K51"/>
    <mergeCell ref="AA51:AC51"/>
    <mergeCell ref="F153:O153"/>
    <mergeCell ref="C48:D48"/>
    <mergeCell ref="BB159:BG159"/>
    <mergeCell ref="AD14:AE14"/>
    <mergeCell ref="AJ125:AK125"/>
    <mergeCell ref="AI14:AS14"/>
    <mergeCell ref="AT224:AY224"/>
    <mergeCell ref="F52:K52"/>
    <mergeCell ref="BA132:BE132"/>
    <mergeCell ref="B21:E21"/>
    <mergeCell ref="AA52:AC52"/>
    <mergeCell ref="F154:AH154"/>
    <mergeCell ref="AT55:BC55"/>
    <mergeCell ref="C49:D49"/>
    <mergeCell ref="BB160:BG160"/>
    <mergeCell ref="AD52:AE52"/>
    <mergeCell ref="AD15:AE15"/>
    <mergeCell ref="AI15:AS15"/>
    <mergeCell ref="AT225:AY225"/>
    <mergeCell ref="F53:K53"/>
    <mergeCell ref="BA133:BE133"/>
    <mergeCell ref="B22:E22"/>
    <mergeCell ref="AA53:AC53"/>
    <mergeCell ref="F155:N155"/>
    <mergeCell ref="W192:Y192"/>
    <mergeCell ref="AT56:AV56"/>
    <mergeCell ref="C50:D50"/>
    <mergeCell ref="BB161:BG161"/>
    <mergeCell ref="AD53:AE53"/>
    <mergeCell ref="AD16:AE16"/>
    <mergeCell ref="AI16:AS16"/>
    <mergeCell ref="AT226:AY226"/>
    <mergeCell ref="F54:K54"/>
    <mergeCell ref="AA54:AC54"/>
    <mergeCell ref="W193:Y193"/>
    <mergeCell ref="C51:D51"/>
    <mergeCell ref="BB162:BG162"/>
    <mergeCell ref="AD54:AE54"/>
    <mergeCell ref="AD17:AE17"/>
    <mergeCell ref="AT227:AY227"/>
    <mergeCell ref="F55:K55"/>
    <mergeCell ref="AA55:AC55"/>
    <mergeCell ref="W194:Y194"/>
    <mergeCell ref="C52:D52"/>
    <mergeCell ref="BB163:BG163"/>
    <mergeCell ref="AD55:AE55"/>
    <mergeCell ref="AF92:AH92"/>
    <mergeCell ref="AD18:AE18"/>
    <mergeCell ref="AI18:AN18"/>
    <mergeCell ref="AT228:AY228"/>
    <mergeCell ref="F56:K56"/>
    <mergeCell ref="AA56:AC56"/>
    <mergeCell ref="C53:D53"/>
    <mergeCell ref="BB164:BG164"/>
    <mergeCell ref="AD56:AE56"/>
    <mergeCell ref="AF93:AS93"/>
    <mergeCell ref="AD19:AE19"/>
    <mergeCell ref="AI19:AL19"/>
    <mergeCell ref="AT229:AY229"/>
    <mergeCell ref="F57:K57"/>
    <mergeCell ref="AA57:AC57"/>
    <mergeCell ref="AD57:AE57"/>
    <mergeCell ref="AF94:AH94"/>
    <mergeCell ref="AD20:AE20"/>
    <mergeCell ref="AU57:AV57"/>
    <mergeCell ref="AI20:AL20"/>
    <mergeCell ref="AT230:AY230"/>
    <mergeCell ref="C58:D58"/>
    <mergeCell ref="BB169:BG169"/>
    <mergeCell ref="F58:K58"/>
    <mergeCell ref="AA58:AC58"/>
    <mergeCell ref="AD58:AE58"/>
    <mergeCell ref="AD21:AE21"/>
    <mergeCell ref="AU58:AV58"/>
    <mergeCell ref="AI21:AL21"/>
    <mergeCell ref="AT231:AY231"/>
    <mergeCell ref="F59:K59"/>
    <mergeCell ref="AA59:AC59"/>
    <mergeCell ref="AD22:AE22"/>
    <mergeCell ref="AU59:AV59"/>
    <mergeCell ref="AI22:AL22"/>
    <mergeCell ref="AT232:AY232"/>
    <mergeCell ref="F60:K60"/>
    <mergeCell ref="AA60:AC60"/>
    <mergeCell ref="C57:D57"/>
    <mergeCell ref="BB168:BG168"/>
    <mergeCell ref="AD60:AE60"/>
    <mergeCell ref="AF97:AH97"/>
    <mergeCell ref="AF60:AH60"/>
    <mergeCell ref="AD23:AE23"/>
    <mergeCell ref="AZ60:BG60"/>
    <mergeCell ref="AI23:AL23"/>
    <mergeCell ref="AT233:AY233"/>
    <mergeCell ref="F61:K61"/>
    <mergeCell ref="P61:Y61"/>
    <mergeCell ref="BE30:BG30"/>
    <mergeCell ref="AA61:AC61"/>
    <mergeCell ref="AF61:AH61"/>
    <mergeCell ref="AD24:AE24"/>
    <mergeCell ref="F62:K62"/>
    <mergeCell ref="AA62:AC62"/>
    <mergeCell ref="C59:D59"/>
    <mergeCell ref="BB170:BG170"/>
    <mergeCell ref="AF62:AH62"/>
    <mergeCell ref="AD25:AE25"/>
    <mergeCell ref="AZ62:BG62"/>
    <mergeCell ref="AI25:AS25"/>
    <mergeCell ref="AT235:AY235"/>
    <mergeCell ref="M130:N130"/>
    <mergeCell ref="AD167:AH167"/>
    <mergeCell ref="F63:K63"/>
    <mergeCell ref="AR69:AS69"/>
    <mergeCell ref="AA32:AC32"/>
    <mergeCell ref="D168:E168"/>
    <mergeCell ref="AT106:AY106"/>
    <mergeCell ref="L32:N32"/>
    <mergeCell ref="F205:N205"/>
    <mergeCell ref="AA63:AC63"/>
    <mergeCell ref="C60:D60"/>
    <mergeCell ref="BB171:BG171"/>
    <mergeCell ref="AF63:AH63"/>
    <mergeCell ref="AD26:AE26"/>
    <mergeCell ref="AZ63:BG63"/>
    <mergeCell ref="AI26:AS26"/>
    <mergeCell ref="AT236:AY236"/>
    <mergeCell ref="M131:N131"/>
    <mergeCell ref="AD168:AH168"/>
    <mergeCell ref="F65:K65"/>
    <mergeCell ref="AR71:AS71"/>
    <mergeCell ref="AA34:AC34"/>
    <mergeCell ref="AT108:AY108"/>
    <mergeCell ref="L34:N34"/>
    <mergeCell ref="F207:N207"/>
    <mergeCell ref="AA65:AC65"/>
    <mergeCell ref="AT68:AY68"/>
    <mergeCell ref="F167:N167"/>
    <mergeCell ref="W204:Y204"/>
    <mergeCell ref="C62:D62"/>
    <mergeCell ref="BB173:BG173"/>
    <mergeCell ref="AD65:AE65"/>
    <mergeCell ref="X238:Y238"/>
    <mergeCell ref="AF102:AH102"/>
    <mergeCell ref="AF65:AH65"/>
    <mergeCell ref="AD28:AE28"/>
    <mergeCell ref="AZ65:BG65"/>
    <mergeCell ref="AI28:AS28"/>
    <mergeCell ref="AT238:AY238"/>
    <mergeCell ref="M133:N133"/>
    <mergeCell ref="AD170:AH170"/>
    <mergeCell ref="F66:K66"/>
    <mergeCell ref="AR72:AS72"/>
    <mergeCell ref="AA35:AC35"/>
    <mergeCell ref="AA66:AC66"/>
    <mergeCell ref="AT69:AY69"/>
    <mergeCell ref="F168:N168"/>
    <mergeCell ref="W205:Y205"/>
    <mergeCell ref="C63:D63"/>
    <mergeCell ref="BB174:BG174"/>
    <mergeCell ref="AD66:AE66"/>
    <mergeCell ref="X239:Y239"/>
    <mergeCell ref="AF103:AH103"/>
    <mergeCell ref="AF66:AH66"/>
    <mergeCell ref="AD29:AE29"/>
    <mergeCell ref="AZ66:BG66"/>
    <mergeCell ref="AI29:AS29"/>
    <mergeCell ref="AT239:AY239"/>
    <mergeCell ref="M134:N134"/>
    <mergeCell ref="AD171:AH171"/>
    <mergeCell ref="F67:K67"/>
    <mergeCell ref="AR73:AS73"/>
    <mergeCell ref="AA36:AC36"/>
    <mergeCell ref="AA67:AC67"/>
    <mergeCell ref="AT70:AY70"/>
    <mergeCell ref="W206:Y206"/>
    <mergeCell ref="AD67:AE67"/>
    <mergeCell ref="X240:Y240"/>
    <mergeCell ref="AF104:AH104"/>
    <mergeCell ref="AF67:AH67"/>
    <mergeCell ref="AD30:AE30"/>
    <mergeCell ref="C61:D61"/>
    <mergeCell ref="BB172:BG172"/>
    <mergeCell ref="AZ67:BG67"/>
    <mergeCell ref="AI30:AS30"/>
    <mergeCell ref="AT240:AY240"/>
    <mergeCell ref="M135:N135"/>
    <mergeCell ref="AD172:AH172"/>
    <mergeCell ref="AF68:AH68"/>
    <mergeCell ref="AD31:AE31"/>
    <mergeCell ref="AZ68:BG68"/>
    <mergeCell ref="AI31:AS31"/>
    <mergeCell ref="AT241:AY241"/>
    <mergeCell ref="M136:N136"/>
    <mergeCell ref="AD173:AH173"/>
    <mergeCell ref="F69:N69"/>
    <mergeCell ref="P69:Y69"/>
    <mergeCell ref="AI72:AJ72"/>
    <mergeCell ref="AA69:AE69"/>
    <mergeCell ref="AT72:AY72"/>
    <mergeCell ref="F171:H171"/>
    <mergeCell ref="W208:Y208"/>
    <mergeCell ref="C66:D66"/>
    <mergeCell ref="BB177:BG177"/>
    <mergeCell ref="AZ69:BG69"/>
    <mergeCell ref="AI32:AS32"/>
    <mergeCell ref="AT242:AY242"/>
    <mergeCell ref="M137:N137"/>
    <mergeCell ref="AD174:AH174"/>
    <mergeCell ref="F70:N70"/>
    <mergeCell ref="AA70:AE70"/>
    <mergeCell ref="AT73:AY73"/>
    <mergeCell ref="W209:Y209"/>
    <mergeCell ref="C67:D67"/>
    <mergeCell ref="BB178:BG178"/>
    <mergeCell ref="AR70:AS70"/>
    <mergeCell ref="AA33:AC33"/>
    <mergeCell ref="AT107:AY107"/>
    <mergeCell ref="L33:N33"/>
    <mergeCell ref="F206:N206"/>
    <mergeCell ref="AZ70:BG70"/>
    <mergeCell ref="AI33:AS33"/>
    <mergeCell ref="AT243:AY243"/>
    <mergeCell ref="M138:N138"/>
    <mergeCell ref="AD175:AH175"/>
    <mergeCell ref="F71:N71"/>
    <mergeCell ref="AA71:AE71"/>
    <mergeCell ref="AT74:AY74"/>
    <mergeCell ref="W210:Y210"/>
    <mergeCell ref="AT71:AY71"/>
    <mergeCell ref="F170:N170"/>
    <mergeCell ref="W207:Y207"/>
    <mergeCell ref="C65:D65"/>
    <mergeCell ref="BB176:BG176"/>
    <mergeCell ref="AZ71:BG71"/>
    <mergeCell ref="AI34:AS34"/>
    <mergeCell ref="AT244:AY244"/>
    <mergeCell ref="M139:N139"/>
    <mergeCell ref="AD176:AH176"/>
    <mergeCell ref="F72:N72"/>
    <mergeCell ref="J146:N146"/>
    <mergeCell ref="AG10:AH10"/>
    <mergeCell ref="AA183:AC183"/>
    <mergeCell ref="AA72:AE72"/>
    <mergeCell ref="AT75:AY75"/>
    <mergeCell ref="W211:Y211"/>
    <mergeCell ref="AZ72:BG72"/>
    <mergeCell ref="AI35:AS35"/>
    <mergeCell ref="AT245:AY245"/>
    <mergeCell ref="M140:N140"/>
    <mergeCell ref="AD177:AH177"/>
    <mergeCell ref="F73:N73"/>
    <mergeCell ref="J147:N147"/>
    <mergeCell ref="AA184:AC184"/>
    <mergeCell ref="AA73:AE73"/>
    <mergeCell ref="AT76:AY76"/>
    <mergeCell ref="F74:N74"/>
    <mergeCell ref="AA74:AE74"/>
    <mergeCell ref="AT77:BG77"/>
    <mergeCell ref="W213:Y213"/>
    <mergeCell ref="F75:N75"/>
    <mergeCell ref="AD248:AE248"/>
    <mergeCell ref="B1:E1"/>
    <mergeCell ref="BA112:BB112"/>
    <mergeCell ref="AT78:AY78"/>
    <mergeCell ref="W214:Y214"/>
    <mergeCell ref="X248:Y248"/>
    <mergeCell ref="AD75:AE75"/>
    <mergeCell ref="AF112:AH112"/>
    <mergeCell ref="AG75:AH75"/>
    <mergeCell ref="P38:Y38"/>
    <mergeCell ref="AA248:AB248"/>
    <mergeCell ref="AT251:AY251"/>
    <mergeCell ref="AZ78:BD78"/>
    <mergeCell ref="F76:N76"/>
    <mergeCell ref="BA113:BB113"/>
    <mergeCell ref="B2:BI2"/>
    <mergeCell ref="AD249:AE249"/>
    <mergeCell ref="X249:Y249"/>
    <mergeCell ref="AD76:AE76"/>
    <mergeCell ref="AF113:AH113"/>
    <mergeCell ref="AG76:AH76"/>
    <mergeCell ref="P39:Y39"/>
    <mergeCell ref="AA249:AB249"/>
    <mergeCell ref="AT252:AY252"/>
    <mergeCell ref="AZ79:BD79"/>
    <mergeCell ref="AF77:AH77"/>
    <mergeCell ref="G176:H176"/>
    <mergeCell ref="AD40:AE40"/>
    <mergeCell ref="F78:N78"/>
    <mergeCell ref="BA115:BB115"/>
    <mergeCell ref="AD251:AE251"/>
    <mergeCell ref="B4:E4"/>
    <mergeCell ref="L7:N7"/>
    <mergeCell ref="AT81:AY81"/>
    <mergeCell ref="P81:Y81"/>
    <mergeCell ref="AX155:BA155"/>
    <mergeCell ref="AG78:AH78"/>
    <mergeCell ref="P41:Y41"/>
    <mergeCell ref="AA251:AB251"/>
    <mergeCell ref="Q177:R177"/>
    <mergeCell ref="BE78:BG78"/>
    <mergeCell ref="F208:N208"/>
    <mergeCell ref="AT109:AY109"/>
    <mergeCell ref="L35:N35"/>
    <mergeCell ref="R146:S146"/>
    <mergeCell ref="AI183:AL183"/>
    <mergeCell ref="AZ220:BG220"/>
    <mergeCell ref="F79:N79"/>
    <mergeCell ref="BA116:BB116"/>
    <mergeCell ref="B5:AC5"/>
    <mergeCell ref="AG79:AH79"/>
    <mergeCell ref="P42:Y42"/>
    <mergeCell ref="AA252:AB252"/>
    <mergeCell ref="Q178:R178"/>
    <mergeCell ref="BE79:BG79"/>
    <mergeCell ref="F209:N209"/>
    <mergeCell ref="AT110:AY110"/>
    <mergeCell ref="L36:N36"/>
    <mergeCell ref="R147:S147"/>
    <mergeCell ref="AI184:AL184"/>
    <mergeCell ref="AZ221:BG221"/>
    <mergeCell ref="F80:N80"/>
    <mergeCell ref="BA117:BB117"/>
    <mergeCell ref="B6:E6"/>
    <mergeCell ref="AG80:AH80"/>
    <mergeCell ref="P43:Y43"/>
    <mergeCell ref="AA253:AB253"/>
    <mergeCell ref="L6:N6"/>
    <mergeCell ref="AT80:BG80"/>
    <mergeCell ref="W216:Y216"/>
    <mergeCell ref="AG81:AH81"/>
    <mergeCell ref="P44:Y44"/>
    <mergeCell ref="AA254:AB254"/>
    <mergeCell ref="B82:E82"/>
    <mergeCell ref="AG82:AH82"/>
    <mergeCell ref="P45:Y45"/>
    <mergeCell ref="AA255:AB255"/>
    <mergeCell ref="L8:N8"/>
    <mergeCell ref="AT82:AY82"/>
    <mergeCell ref="P82:Y82"/>
    <mergeCell ref="AX156:BA156"/>
    <mergeCell ref="B83:E83"/>
    <mergeCell ref="AG83:AH83"/>
    <mergeCell ref="P46:Y46"/>
    <mergeCell ref="AA256:AB256"/>
    <mergeCell ref="L9:N9"/>
    <mergeCell ref="W219:Y219"/>
    <mergeCell ref="AT83:AY83"/>
    <mergeCell ref="P83:Y83"/>
    <mergeCell ref="AX157:BA157"/>
    <mergeCell ref="B84:E84"/>
    <mergeCell ref="F158:N158"/>
    <mergeCell ref="W195:Y195"/>
    <mergeCell ref="AG84:AH84"/>
    <mergeCell ref="P47:Y47"/>
    <mergeCell ref="AA257:AC257"/>
    <mergeCell ref="L10:N10"/>
    <mergeCell ref="W220:Y220"/>
    <mergeCell ref="AT84:AY84"/>
    <mergeCell ref="P84:Y84"/>
    <mergeCell ref="AX158:BA158"/>
    <mergeCell ref="B85:E85"/>
    <mergeCell ref="AT60:AY60"/>
    <mergeCell ref="F159:N159"/>
    <mergeCell ref="W196:Y196"/>
    <mergeCell ref="AG85:AH85"/>
    <mergeCell ref="P48:Y48"/>
    <mergeCell ref="AA258:AC258"/>
    <mergeCell ref="F184:O184"/>
    <mergeCell ref="L11:N11"/>
    <mergeCell ref="W221:Y221"/>
    <mergeCell ref="AT85:AY85"/>
    <mergeCell ref="AX159:BA159"/>
    <mergeCell ref="P85:Y85"/>
    <mergeCell ref="B86:E86"/>
    <mergeCell ref="AT61:AY61"/>
    <mergeCell ref="F160:N160"/>
    <mergeCell ref="W197:Y197"/>
    <mergeCell ref="AG86:AH86"/>
    <mergeCell ref="P49:Y49"/>
    <mergeCell ref="F185:G185"/>
    <mergeCell ref="L12:N12"/>
    <mergeCell ref="W222:Y222"/>
    <mergeCell ref="AT86:AY86"/>
    <mergeCell ref="P86:Y86"/>
    <mergeCell ref="AX160:BA160"/>
    <mergeCell ref="AT259:AY259"/>
    <mergeCell ref="AZ86:BG86"/>
    <mergeCell ref="B87:E87"/>
    <mergeCell ref="AT62:AY62"/>
    <mergeCell ref="F161:N161"/>
    <mergeCell ref="W198:Y198"/>
    <mergeCell ref="AG87:AH87"/>
    <mergeCell ref="P50:Y50"/>
    <mergeCell ref="F186:G186"/>
    <mergeCell ref="L13:N13"/>
    <mergeCell ref="AT87:AY87"/>
    <mergeCell ref="P87:Y87"/>
    <mergeCell ref="AX161:BA161"/>
    <mergeCell ref="AZ87:BG87"/>
    <mergeCell ref="AT260:AY260"/>
    <mergeCell ref="B88:E88"/>
    <mergeCell ref="F162:N162"/>
    <mergeCell ref="AT63:AY63"/>
    <mergeCell ref="W199:Y199"/>
    <mergeCell ref="F187:N187"/>
    <mergeCell ref="L14:N14"/>
    <mergeCell ref="W224:Y224"/>
    <mergeCell ref="AT88:AY88"/>
    <mergeCell ref="P88:AS88"/>
    <mergeCell ref="AX162:BA162"/>
    <mergeCell ref="AT261:AY261"/>
    <mergeCell ref="AZ88:BG88"/>
    <mergeCell ref="B89:E89"/>
    <mergeCell ref="F163:N163"/>
    <mergeCell ref="W200:Y200"/>
    <mergeCell ref="L15:N15"/>
    <mergeCell ref="W225:Y225"/>
    <mergeCell ref="AT89:AY89"/>
    <mergeCell ref="P89:AS89"/>
    <mergeCell ref="AX163:BA163"/>
    <mergeCell ref="AZ89:BG89"/>
    <mergeCell ref="AT262:AY262"/>
    <mergeCell ref="B90:E90"/>
    <mergeCell ref="F164:N164"/>
    <mergeCell ref="AT65:AY65"/>
    <mergeCell ref="W201:Y201"/>
    <mergeCell ref="F189:N189"/>
    <mergeCell ref="L16:N16"/>
    <mergeCell ref="W226:Y226"/>
    <mergeCell ref="AT90:AY90"/>
    <mergeCell ref="P90:AS90"/>
    <mergeCell ref="AX164:BA164"/>
    <mergeCell ref="AZ90:BG90"/>
    <mergeCell ref="AT263:AY263"/>
    <mergeCell ref="B91:BH91"/>
    <mergeCell ref="F165:N165"/>
    <mergeCell ref="AT66:AY66"/>
    <mergeCell ref="W202:Y202"/>
    <mergeCell ref="B92:E92"/>
    <mergeCell ref="F166:N166"/>
    <mergeCell ref="AT67:AY67"/>
    <mergeCell ref="W203:Y203"/>
    <mergeCell ref="AX166:BA166"/>
    <mergeCell ref="P92:Y92"/>
    <mergeCell ref="AD92:AE92"/>
    <mergeCell ref="AF129:AH129"/>
    <mergeCell ref="AK129:AS129"/>
    <mergeCell ref="BB166:BG166"/>
    <mergeCell ref="C55:D55"/>
    <mergeCell ref="AZ92:BG92"/>
    <mergeCell ref="AT265:AY265"/>
    <mergeCell ref="B93:Y93"/>
    <mergeCell ref="AD93:AE93"/>
    <mergeCell ref="AF130:AH130"/>
    <mergeCell ref="L19:N19"/>
    <mergeCell ref="AT93:AY93"/>
    <mergeCell ref="F192:N192"/>
    <mergeCell ref="W229:Y229"/>
    <mergeCell ref="AZ93:BG93"/>
    <mergeCell ref="AT266:AY266"/>
    <mergeCell ref="B94:N94"/>
    <mergeCell ref="AD94:AE94"/>
    <mergeCell ref="AF131:BG131"/>
    <mergeCell ref="L20:N20"/>
    <mergeCell ref="AT94:AY94"/>
    <mergeCell ref="F193:N193"/>
    <mergeCell ref="W230:Y230"/>
    <mergeCell ref="AZ94:BG94"/>
    <mergeCell ref="B95:N95"/>
    <mergeCell ref="AD95:AE95"/>
    <mergeCell ref="AF132:AL132"/>
    <mergeCell ref="L21:N21"/>
    <mergeCell ref="AT95:AY95"/>
    <mergeCell ref="F194:N194"/>
    <mergeCell ref="W231:Y231"/>
    <mergeCell ref="AT268:AY268"/>
    <mergeCell ref="AZ95:BG95"/>
    <mergeCell ref="B96:E96"/>
    <mergeCell ref="AD96:AE96"/>
    <mergeCell ref="AF133:AL133"/>
    <mergeCell ref="L22:N22"/>
    <mergeCell ref="AT96:AY96"/>
    <mergeCell ref="F195:N195"/>
    <mergeCell ref="W232:Y232"/>
    <mergeCell ref="AT269:AY269"/>
    <mergeCell ref="AZ96:BG96"/>
    <mergeCell ref="B97:E97"/>
    <mergeCell ref="AD97:AE97"/>
    <mergeCell ref="AF134:BH134"/>
    <mergeCell ref="AI60:AS60"/>
    <mergeCell ref="AZ97:BG97"/>
    <mergeCell ref="AT270:AY270"/>
    <mergeCell ref="B98:N98"/>
    <mergeCell ref="AD98:AE98"/>
    <mergeCell ref="AF135:AH135"/>
    <mergeCell ref="AZ135:BD135"/>
    <mergeCell ref="AI98:AS98"/>
    <mergeCell ref="AI61:AS61"/>
    <mergeCell ref="AZ98:BG98"/>
    <mergeCell ref="AT271:AY271"/>
    <mergeCell ref="B99:E99"/>
    <mergeCell ref="AD99:AE99"/>
    <mergeCell ref="AF136:AH136"/>
    <mergeCell ref="AI99:AJ99"/>
    <mergeCell ref="AZ136:BD136"/>
    <mergeCell ref="AI62:AS62"/>
    <mergeCell ref="AZ99:BB99"/>
    <mergeCell ref="AT272:AY272"/>
    <mergeCell ref="BC99:BE99"/>
    <mergeCell ref="AF235:AH235"/>
    <mergeCell ref="AZ272:BG272"/>
    <mergeCell ref="AI235:AS235"/>
    <mergeCell ref="BF99:BG99"/>
    <mergeCell ref="AA87:AE87"/>
    <mergeCell ref="B100:E100"/>
    <mergeCell ref="AX174:BA174"/>
    <mergeCell ref="P100:Y100"/>
    <mergeCell ref="AD100:AE100"/>
    <mergeCell ref="AF137:AH137"/>
    <mergeCell ref="AI100:AS100"/>
    <mergeCell ref="AZ137:BG137"/>
    <mergeCell ref="AI63:AS63"/>
    <mergeCell ref="AZ100:BG100"/>
    <mergeCell ref="AT273:AY273"/>
    <mergeCell ref="B101:E101"/>
    <mergeCell ref="AD101:AE101"/>
    <mergeCell ref="AF138:AY138"/>
    <mergeCell ref="AF101:AH101"/>
    <mergeCell ref="AZ138:BG138"/>
    <mergeCell ref="AI101:AM101"/>
    <mergeCell ref="F27:K27"/>
    <mergeCell ref="AN101:AS101"/>
    <mergeCell ref="X237:Y237"/>
    <mergeCell ref="AU101:AX101"/>
    <mergeCell ref="AT33:AY33"/>
    <mergeCell ref="F132:L132"/>
    <mergeCell ref="AZ101:BB101"/>
    <mergeCell ref="AT274:AY274"/>
    <mergeCell ref="BC101:BF101"/>
    <mergeCell ref="AF237:AH237"/>
    <mergeCell ref="B102:E102"/>
    <mergeCell ref="AD102:AE102"/>
    <mergeCell ref="AF139:AH139"/>
    <mergeCell ref="AI102:AS102"/>
    <mergeCell ref="AZ139:BG139"/>
    <mergeCell ref="AI65:AS65"/>
    <mergeCell ref="AZ102:BG102"/>
    <mergeCell ref="AT275:AY275"/>
    <mergeCell ref="B103:E103"/>
    <mergeCell ref="AZ4:BG4"/>
    <mergeCell ref="AT177:AW177"/>
    <mergeCell ref="L103:N103"/>
    <mergeCell ref="BC109:BF109"/>
    <mergeCell ref="AF245:AH245"/>
    <mergeCell ref="AB103:AC103"/>
    <mergeCell ref="AD140:AE140"/>
    <mergeCell ref="AD103:AE103"/>
    <mergeCell ref="AF140:AH140"/>
    <mergeCell ref="AL103:AN103"/>
    <mergeCell ref="BC103:BF103"/>
    <mergeCell ref="AF239:AH239"/>
    <mergeCell ref="B104:E104"/>
    <mergeCell ref="AZ5:BG5"/>
    <mergeCell ref="AT178:AW178"/>
    <mergeCell ref="L104:AE104"/>
    <mergeCell ref="BC110:BF110"/>
    <mergeCell ref="AF246:AH246"/>
    <mergeCell ref="AL104:AN104"/>
    <mergeCell ref="BC104:BF104"/>
    <mergeCell ref="AF240:AH240"/>
    <mergeCell ref="B105:E105"/>
    <mergeCell ref="AT179:AW179"/>
    <mergeCell ref="L105:AE105"/>
    <mergeCell ref="BC111:BF111"/>
    <mergeCell ref="AF247:AH247"/>
    <mergeCell ref="AF105:AH105"/>
    <mergeCell ref="AL105:AN105"/>
    <mergeCell ref="BC105:BF105"/>
    <mergeCell ref="AF241:AH241"/>
    <mergeCell ref="L106:AE106"/>
    <mergeCell ref="AZ7:BG7"/>
    <mergeCell ref="AT180:AW180"/>
    <mergeCell ref="BC112:BF112"/>
    <mergeCell ref="AF248:AH248"/>
    <mergeCell ref="AF106:AH106"/>
    <mergeCell ref="AL106:AN106"/>
    <mergeCell ref="BC106:BF106"/>
    <mergeCell ref="AF242:AH242"/>
    <mergeCell ref="L107:AE107"/>
    <mergeCell ref="AZ8:BG8"/>
    <mergeCell ref="AT181:AW181"/>
    <mergeCell ref="AF107:AH107"/>
    <mergeCell ref="AL107:AN107"/>
    <mergeCell ref="BC107:BF107"/>
    <mergeCell ref="AF243:AH243"/>
    <mergeCell ref="L108:AE108"/>
    <mergeCell ref="AZ9:BG9"/>
    <mergeCell ref="AT182:AW182"/>
    <mergeCell ref="AF108:AH108"/>
    <mergeCell ref="AL108:AN108"/>
    <mergeCell ref="BC108:BF108"/>
    <mergeCell ref="AF244:AH244"/>
    <mergeCell ref="L109:AE109"/>
    <mergeCell ref="AZ10:BG10"/>
    <mergeCell ref="AT183:AW183"/>
    <mergeCell ref="AF109:AH109"/>
    <mergeCell ref="AL109:AN109"/>
    <mergeCell ref="L110:AE110"/>
    <mergeCell ref="AZ11:BG11"/>
    <mergeCell ref="AT184:AW184"/>
    <mergeCell ref="AF110:AH110"/>
    <mergeCell ref="AL110:AN110"/>
    <mergeCell ref="F111:K111"/>
    <mergeCell ref="AT12:BG12"/>
    <mergeCell ref="L111:AE111"/>
    <mergeCell ref="AT185:AW185"/>
    <mergeCell ref="AF111:AH111"/>
    <mergeCell ref="AL111:AN111"/>
    <mergeCell ref="F112:K112"/>
    <mergeCell ref="AT13:AY13"/>
    <mergeCell ref="F113:K113"/>
    <mergeCell ref="AT14:AY14"/>
    <mergeCell ref="L113:AE113"/>
    <mergeCell ref="AZ14:BG14"/>
    <mergeCell ref="AT187:AW187"/>
    <mergeCell ref="AL113:AN113"/>
    <mergeCell ref="AT113:AY113"/>
    <mergeCell ref="F212:N212"/>
    <mergeCell ref="L39:N39"/>
    <mergeCell ref="AT15:AY15"/>
    <mergeCell ref="F114:K114"/>
    <mergeCell ref="AF114:AH114"/>
    <mergeCell ref="AT114:AY114"/>
    <mergeCell ref="F213:N213"/>
    <mergeCell ref="L40:N40"/>
    <mergeCell ref="AT16:AY16"/>
    <mergeCell ref="F115:K115"/>
    <mergeCell ref="AF115:AH115"/>
    <mergeCell ref="AT115:AY115"/>
    <mergeCell ref="F214:N214"/>
    <mergeCell ref="L41:N41"/>
    <mergeCell ref="F116:K116"/>
    <mergeCell ref="L116:AE116"/>
    <mergeCell ref="AZ17:BH17"/>
    <mergeCell ref="AT190:AY190"/>
    <mergeCell ref="AF116:AH116"/>
    <mergeCell ref="AT116:AY116"/>
    <mergeCell ref="F215:N215"/>
    <mergeCell ref="L42:N42"/>
    <mergeCell ref="AT18:AY18"/>
    <mergeCell ref="F117:K117"/>
    <mergeCell ref="AI92:AS92"/>
    <mergeCell ref="AZ129:BG129"/>
    <mergeCell ref="AF117:AH117"/>
    <mergeCell ref="AT117:AY117"/>
    <mergeCell ref="F216:N216"/>
    <mergeCell ref="L43:N43"/>
    <mergeCell ref="AT19:AV19"/>
    <mergeCell ref="F118:K118"/>
    <mergeCell ref="AF118:AH118"/>
    <mergeCell ref="AT118:AY118"/>
    <mergeCell ref="L44:N44"/>
    <mergeCell ref="B119:E119"/>
    <mergeCell ref="F119:K119"/>
    <mergeCell ref="AT20:AV20"/>
    <mergeCell ref="AF119:AH119"/>
    <mergeCell ref="F218:N218"/>
    <mergeCell ref="AT119:AY119"/>
    <mergeCell ref="L45:N45"/>
    <mergeCell ref="B120:E120"/>
    <mergeCell ref="F120:K120"/>
    <mergeCell ref="AT21:AY21"/>
    <mergeCell ref="AF120:AH120"/>
    <mergeCell ref="AL120:AN120"/>
    <mergeCell ref="F219:N219"/>
    <mergeCell ref="AT120:AY120"/>
    <mergeCell ref="L46:N46"/>
    <mergeCell ref="B121:E121"/>
    <mergeCell ref="AA22:AC22"/>
    <mergeCell ref="D158:E158"/>
    <mergeCell ref="F121:K121"/>
    <mergeCell ref="AT22:AY22"/>
    <mergeCell ref="AF121:AH121"/>
    <mergeCell ref="AL121:AN121"/>
    <mergeCell ref="F220:N220"/>
    <mergeCell ref="AT121:AY121"/>
    <mergeCell ref="L47:N47"/>
    <mergeCell ref="L23:N23"/>
    <mergeCell ref="AT97:AY97"/>
    <mergeCell ref="F196:N196"/>
    <mergeCell ref="B122:E122"/>
    <mergeCell ref="AA23:AC23"/>
    <mergeCell ref="D159:E159"/>
    <mergeCell ref="F122:K122"/>
    <mergeCell ref="AT23:AY23"/>
    <mergeCell ref="AF122:AH122"/>
    <mergeCell ref="F221:N221"/>
    <mergeCell ref="AT122:AY122"/>
    <mergeCell ref="L48:N48"/>
    <mergeCell ref="L24:N24"/>
    <mergeCell ref="AT98:AY98"/>
    <mergeCell ref="F197:N197"/>
    <mergeCell ref="B123:E123"/>
    <mergeCell ref="AA24:AC24"/>
    <mergeCell ref="D160:E160"/>
    <mergeCell ref="F123:K123"/>
    <mergeCell ref="AT24:AY24"/>
    <mergeCell ref="AF123:AH123"/>
    <mergeCell ref="F222:N222"/>
    <mergeCell ref="AT123:AY123"/>
    <mergeCell ref="L49:N49"/>
    <mergeCell ref="AF124:AH124"/>
    <mergeCell ref="F223:N223"/>
    <mergeCell ref="AT124:AY124"/>
    <mergeCell ref="L50:N50"/>
    <mergeCell ref="AF125:AH125"/>
    <mergeCell ref="F224:N224"/>
    <mergeCell ref="AT125:AY125"/>
    <mergeCell ref="L51:N51"/>
    <mergeCell ref="AT27:AY27"/>
    <mergeCell ref="F126:BI126"/>
    <mergeCell ref="AW132:AZ132"/>
    <mergeCell ref="AF95:AH95"/>
    <mergeCell ref="AF127:AS127"/>
    <mergeCell ref="F226:N226"/>
    <mergeCell ref="AT127:AY127"/>
    <mergeCell ref="L53:N53"/>
    <mergeCell ref="AT29:AY29"/>
    <mergeCell ref="F128:L128"/>
    <mergeCell ref="AO103:AS103"/>
    <mergeCell ref="AI276:AS276"/>
    <mergeCell ref="AA128:AC128"/>
    <mergeCell ref="AD128:AE128"/>
    <mergeCell ref="AF128:AH128"/>
    <mergeCell ref="AI128:AJ128"/>
    <mergeCell ref="AM165:AS165"/>
    <mergeCell ref="V128:Y128"/>
    <mergeCell ref="AT128:AY128"/>
    <mergeCell ref="F227:N227"/>
    <mergeCell ref="L54:N54"/>
    <mergeCell ref="AZ128:BG128"/>
    <mergeCell ref="AK128:AS128"/>
    <mergeCell ref="BB165:BG165"/>
    <mergeCell ref="C54:D54"/>
    <mergeCell ref="AT30:AY30"/>
    <mergeCell ref="F129:L129"/>
    <mergeCell ref="AM166:AS166"/>
    <mergeCell ref="V129:Y129"/>
    <mergeCell ref="AA129:AC129"/>
    <mergeCell ref="AD129:AE129"/>
    <mergeCell ref="AI129:AJ129"/>
    <mergeCell ref="AT129:AY129"/>
    <mergeCell ref="F228:N228"/>
    <mergeCell ref="L55:N55"/>
    <mergeCell ref="L31:N31"/>
    <mergeCell ref="AT105:AY105"/>
    <mergeCell ref="F204:N204"/>
    <mergeCell ref="B130:E130"/>
    <mergeCell ref="AT31:AY31"/>
    <mergeCell ref="F130:L130"/>
    <mergeCell ref="AA130:AC130"/>
    <mergeCell ref="AD130:AE130"/>
    <mergeCell ref="AI130:AJ130"/>
    <mergeCell ref="AK130:AS130"/>
    <mergeCell ref="C56:D56"/>
    <mergeCell ref="BB167:BG167"/>
    <mergeCell ref="AT130:AY130"/>
    <mergeCell ref="F229:N229"/>
    <mergeCell ref="L56:N56"/>
    <mergeCell ref="B131:E131"/>
    <mergeCell ref="AT32:AY32"/>
    <mergeCell ref="F131:L131"/>
    <mergeCell ref="AA131:AC131"/>
    <mergeCell ref="AD131:AE131"/>
    <mergeCell ref="B132:E132"/>
    <mergeCell ref="AD169:AH169"/>
    <mergeCell ref="M132:N132"/>
    <mergeCell ref="AA132:AC132"/>
    <mergeCell ref="AD132:AE132"/>
    <mergeCell ref="B133:E133"/>
    <mergeCell ref="AT34:AY34"/>
    <mergeCell ref="F133:L133"/>
    <mergeCell ref="AA133:AC133"/>
    <mergeCell ref="AD133:AE133"/>
    <mergeCell ref="AW133:AZ133"/>
    <mergeCell ref="AF96:AH96"/>
    <mergeCell ref="B134:E134"/>
    <mergeCell ref="S171:T171"/>
    <mergeCell ref="AT35:AY35"/>
    <mergeCell ref="F134:L134"/>
    <mergeCell ref="AA134:AC134"/>
    <mergeCell ref="AD134:AE134"/>
    <mergeCell ref="B135:E135"/>
    <mergeCell ref="S172:T172"/>
    <mergeCell ref="F135:L135"/>
    <mergeCell ref="AA135:AC135"/>
    <mergeCell ref="AD135:AE135"/>
    <mergeCell ref="AI135:AS135"/>
    <mergeCell ref="AT135:AY135"/>
    <mergeCell ref="F234:N234"/>
    <mergeCell ref="L61:N61"/>
    <mergeCell ref="L37:N37"/>
    <mergeCell ref="AT111:AY111"/>
    <mergeCell ref="F210:N210"/>
    <mergeCell ref="B136:E136"/>
    <mergeCell ref="S173:T173"/>
    <mergeCell ref="AT37:BC37"/>
    <mergeCell ref="F136:L136"/>
    <mergeCell ref="AA136:AC136"/>
    <mergeCell ref="AD136:AE136"/>
    <mergeCell ref="AI136:AS136"/>
    <mergeCell ref="AT136:AY136"/>
    <mergeCell ref="F235:N235"/>
    <mergeCell ref="L62:N62"/>
    <mergeCell ref="L38:N38"/>
    <mergeCell ref="AT112:AY112"/>
    <mergeCell ref="F211:N211"/>
    <mergeCell ref="B137:E137"/>
    <mergeCell ref="S174:T174"/>
    <mergeCell ref="AT38:AV38"/>
    <mergeCell ref="F137:L137"/>
    <mergeCell ref="V137:Y137"/>
    <mergeCell ref="AM174:AS174"/>
    <mergeCell ref="AA137:AC137"/>
    <mergeCell ref="AD137:AE137"/>
    <mergeCell ref="AI137:AS137"/>
    <mergeCell ref="AT137:AY137"/>
    <mergeCell ref="F236:N236"/>
    <mergeCell ref="L63:N63"/>
    <mergeCell ref="B138:E138"/>
    <mergeCell ref="S175:T175"/>
    <mergeCell ref="P138:U138"/>
    <mergeCell ref="AA138:AC138"/>
    <mergeCell ref="AD138:AE138"/>
    <mergeCell ref="B139:E139"/>
    <mergeCell ref="S176:T176"/>
    <mergeCell ref="F139:L139"/>
    <mergeCell ref="AA139:AC139"/>
    <mergeCell ref="AD139:AE139"/>
    <mergeCell ref="AI139:AS139"/>
    <mergeCell ref="F238:N238"/>
    <mergeCell ref="AT139:AY139"/>
    <mergeCell ref="L65:N65"/>
    <mergeCell ref="B140:E140"/>
    <mergeCell ref="S177:T177"/>
    <mergeCell ref="F140:L140"/>
    <mergeCell ref="AA140:AC140"/>
    <mergeCell ref="AI140:AS140"/>
    <mergeCell ref="AT140:AY140"/>
    <mergeCell ref="F239:N239"/>
    <mergeCell ref="L66:N66"/>
    <mergeCell ref="B141:E141"/>
    <mergeCell ref="S178:T178"/>
    <mergeCell ref="F141:L141"/>
    <mergeCell ref="AA141:AC141"/>
    <mergeCell ref="AD141:AE141"/>
    <mergeCell ref="AF141:AH141"/>
    <mergeCell ref="AI141:AS141"/>
    <mergeCell ref="AT141:AY141"/>
    <mergeCell ref="F240:N240"/>
    <mergeCell ref="L67:N67"/>
    <mergeCell ref="B142:E142"/>
    <mergeCell ref="S179:T179"/>
    <mergeCell ref="AM6:AS6"/>
    <mergeCell ref="P142:U142"/>
    <mergeCell ref="AA142:AC142"/>
    <mergeCell ref="AD142:AE142"/>
    <mergeCell ref="AF142:AH142"/>
    <mergeCell ref="AI142:AS142"/>
    <mergeCell ref="B143:E143"/>
    <mergeCell ref="S180:T180"/>
    <mergeCell ref="AM7:AS7"/>
    <mergeCell ref="P143:Y143"/>
    <mergeCell ref="AA143:AC143"/>
    <mergeCell ref="AD143:AE143"/>
    <mergeCell ref="AF143:AH143"/>
    <mergeCell ref="AI143:AS143"/>
    <mergeCell ref="B144:AC144"/>
    <mergeCell ref="S181:T181"/>
    <mergeCell ref="AD144:AE144"/>
    <mergeCell ref="AF144:AH144"/>
    <mergeCell ref="AI144:AS144"/>
    <mergeCell ref="B145:E145"/>
    <mergeCell ref="S182:T182"/>
    <mergeCell ref="AM9:AS9"/>
    <mergeCell ref="P145:Y145"/>
    <mergeCell ref="AA145:AC145"/>
    <mergeCell ref="AD145:AE145"/>
    <mergeCell ref="AF145:AH145"/>
    <mergeCell ref="AI145:AS145"/>
    <mergeCell ref="B146:E146"/>
    <mergeCell ref="S183:T183"/>
    <mergeCell ref="AM10:AS10"/>
    <mergeCell ref="P146:Q146"/>
    <mergeCell ref="AA146:AC146"/>
    <mergeCell ref="AD146:AE146"/>
    <mergeCell ref="AI146:AS146"/>
    <mergeCell ref="AM11:AS11"/>
    <mergeCell ref="P147:Q147"/>
    <mergeCell ref="AA147:AC147"/>
    <mergeCell ref="AD147:AE147"/>
    <mergeCell ref="AI147:AS147"/>
    <mergeCell ref="AA148:AC148"/>
    <mergeCell ref="AD148:AE148"/>
    <mergeCell ref="AI148:AS148"/>
    <mergeCell ref="AA149:AC149"/>
    <mergeCell ref="AD149:AE149"/>
    <mergeCell ref="P150:Y150"/>
    <mergeCell ref="AA150:AC150"/>
    <mergeCell ref="AD150:AE150"/>
    <mergeCell ref="AI150:AS150"/>
    <mergeCell ref="AA151:AC151"/>
    <mergeCell ref="AD151:AE151"/>
    <mergeCell ref="P152:Y152"/>
    <mergeCell ref="AA152:AC152"/>
    <mergeCell ref="AG190:AH190"/>
    <mergeCell ref="P153:Y153"/>
    <mergeCell ref="AZ190:BG190"/>
    <mergeCell ref="AI153:AS153"/>
    <mergeCell ref="W215:Y215"/>
    <mergeCell ref="AT79:AY79"/>
    <mergeCell ref="AI227:AS227"/>
    <mergeCell ref="AZ264:BG264"/>
    <mergeCell ref="F252:N252"/>
    <mergeCell ref="AT153:AY153"/>
    <mergeCell ref="AO110:AS110"/>
    <mergeCell ref="B178:E178"/>
    <mergeCell ref="P185:Q185"/>
    <mergeCell ref="AM49:AN49"/>
    <mergeCell ref="B154:E154"/>
    <mergeCell ref="AI228:AS228"/>
    <mergeCell ref="AZ265:BG265"/>
    <mergeCell ref="F253:N253"/>
    <mergeCell ref="AT154:AY154"/>
    <mergeCell ref="AO111:AS111"/>
    <mergeCell ref="B179:E179"/>
    <mergeCell ref="P186:Q186"/>
    <mergeCell ref="AM50:AN50"/>
    <mergeCell ref="B155:E155"/>
    <mergeCell ref="AM19:AO19"/>
    <mergeCell ref="P155:AC155"/>
    <mergeCell ref="AI229:AS229"/>
    <mergeCell ref="AO56:AR56"/>
    <mergeCell ref="AZ266:BG266"/>
    <mergeCell ref="F254:N254"/>
    <mergeCell ref="AT155:AW155"/>
    <mergeCell ref="B156:AC156"/>
    <mergeCell ref="AA153:AC153"/>
    <mergeCell ref="F255:N255"/>
    <mergeCell ref="AT156:AW156"/>
    <mergeCell ref="B157:Y157"/>
    <mergeCell ref="AI231:AS231"/>
    <mergeCell ref="AO58:AQ58"/>
    <mergeCell ref="AZ268:BG268"/>
    <mergeCell ref="F256:N256"/>
    <mergeCell ref="AT157:AW157"/>
    <mergeCell ref="B158:C158"/>
    <mergeCell ref="AM22:AS22"/>
    <mergeCell ref="P158:Y158"/>
    <mergeCell ref="AI232:AS232"/>
    <mergeCell ref="AO59:AQ59"/>
    <mergeCell ref="AZ269:BG269"/>
    <mergeCell ref="F257:N257"/>
    <mergeCell ref="AT158:AW158"/>
    <mergeCell ref="B159:C159"/>
    <mergeCell ref="AM23:AS23"/>
    <mergeCell ref="P159:Y159"/>
    <mergeCell ref="AI233:AS233"/>
    <mergeCell ref="AZ270:BG270"/>
    <mergeCell ref="F258:N258"/>
    <mergeCell ref="AT159:AW159"/>
    <mergeCell ref="B160:C160"/>
    <mergeCell ref="AM24:AS24"/>
    <mergeCell ref="P160:Y160"/>
    <mergeCell ref="AA157:AC157"/>
    <mergeCell ref="AI234:AS234"/>
    <mergeCell ref="AZ271:BG271"/>
    <mergeCell ref="AT160:AW160"/>
    <mergeCell ref="P192:V192"/>
    <mergeCell ref="AM56:AN56"/>
    <mergeCell ref="B161:C161"/>
    <mergeCell ref="P161:Y161"/>
    <mergeCell ref="AA158:AC158"/>
    <mergeCell ref="AT161:AW161"/>
    <mergeCell ref="P193:V193"/>
    <mergeCell ref="AM57:AN57"/>
    <mergeCell ref="B162:C162"/>
    <mergeCell ref="P162:Y162"/>
    <mergeCell ref="AA159:AC159"/>
    <mergeCell ref="AI236:AS236"/>
    <mergeCell ref="AZ273:BG273"/>
    <mergeCell ref="AT162:AW162"/>
    <mergeCell ref="AA160:AC160"/>
    <mergeCell ref="AI237:AS237"/>
    <mergeCell ref="AZ274:BG274"/>
    <mergeCell ref="AN52:AR52"/>
    <mergeCell ref="AT163:AW163"/>
    <mergeCell ref="AA161:AC161"/>
    <mergeCell ref="AI238:AS238"/>
    <mergeCell ref="AZ275:BG275"/>
    <mergeCell ref="AN53:AR53"/>
    <mergeCell ref="AT164:AW164"/>
    <mergeCell ref="B165:C165"/>
    <mergeCell ref="AA162:AC162"/>
    <mergeCell ref="AI239:AS239"/>
    <mergeCell ref="AZ276:BG276"/>
    <mergeCell ref="AT165:AW165"/>
    <mergeCell ref="B166:C166"/>
    <mergeCell ref="P163:Y163"/>
    <mergeCell ref="AZ203:BG203"/>
    <mergeCell ref="AI166:AL166"/>
    <mergeCell ref="B117:E117"/>
    <mergeCell ref="AP18:AR18"/>
    <mergeCell ref="AA163:AC163"/>
    <mergeCell ref="AT166:AW166"/>
    <mergeCell ref="AT142:AY142"/>
    <mergeCell ref="F241:N241"/>
    <mergeCell ref="B167:C167"/>
    <mergeCell ref="P164:Y164"/>
    <mergeCell ref="AZ204:BG204"/>
    <mergeCell ref="AI167:AL167"/>
    <mergeCell ref="AA164:AC164"/>
    <mergeCell ref="F266:N266"/>
    <mergeCell ref="AT167:AW167"/>
    <mergeCell ref="B192:E192"/>
    <mergeCell ref="P165:Y165"/>
    <mergeCell ref="AZ205:BG205"/>
    <mergeCell ref="AI168:AL168"/>
    <mergeCell ref="AA165:AC165"/>
    <mergeCell ref="AT168:AW168"/>
    <mergeCell ref="F24:K24"/>
    <mergeCell ref="BE135:BG135"/>
    <mergeCell ref="P166:Y166"/>
    <mergeCell ref="AZ206:BG206"/>
    <mergeCell ref="AI169:AL169"/>
    <mergeCell ref="AA166:AC166"/>
    <mergeCell ref="AT169:AW169"/>
    <mergeCell ref="F25:N25"/>
    <mergeCell ref="BE136:BG136"/>
    <mergeCell ref="P167:Y167"/>
    <mergeCell ref="AZ207:BG207"/>
    <mergeCell ref="AI170:AL170"/>
    <mergeCell ref="AA167:AC167"/>
    <mergeCell ref="AT170:AW170"/>
    <mergeCell ref="AT146:AY146"/>
    <mergeCell ref="F245:N245"/>
    <mergeCell ref="B171:E171"/>
    <mergeCell ref="K171:N171"/>
    <mergeCell ref="AB208:AC208"/>
    <mergeCell ref="AT143:AY143"/>
    <mergeCell ref="F242:N242"/>
    <mergeCell ref="B168:C168"/>
    <mergeCell ref="U171:Y171"/>
    <mergeCell ref="AA171:AC171"/>
    <mergeCell ref="P168:Y168"/>
    <mergeCell ref="AZ208:BG208"/>
    <mergeCell ref="AI171:AL171"/>
    <mergeCell ref="AA168:AC168"/>
    <mergeCell ref="AT171:AW171"/>
    <mergeCell ref="K172:M172"/>
    <mergeCell ref="AB209:AC209"/>
    <mergeCell ref="Q172:R172"/>
    <mergeCell ref="AA169:AC169"/>
    <mergeCell ref="AT172:AW172"/>
    <mergeCell ref="AO105:AS105"/>
    <mergeCell ref="AT148:AY148"/>
    <mergeCell ref="F247:N247"/>
    <mergeCell ref="B173:E173"/>
    <mergeCell ref="K173:M173"/>
    <mergeCell ref="AB210:AC210"/>
    <mergeCell ref="Q173:R173"/>
    <mergeCell ref="AA173:AC173"/>
    <mergeCell ref="P170:Y170"/>
    <mergeCell ref="AZ210:BG210"/>
    <mergeCell ref="AI173:AL173"/>
    <mergeCell ref="AA170:AC170"/>
    <mergeCell ref="AT173:AW173"/>
    <mergeCell ref="AO106:AS106"/>
    <mergeCell ref="AT149:AY149"/>
    <mergeCell ref="F248:N248"/>
    <mergeCell ref="B174:E174"/>
    <mergeCell ref="K174:M174"/>
    <mergeCell ref="AB211:AC211"/>
    <mergeCell ref="Q174:R174"/>
    <mergeCell ref="AA174:AC174"/>
    <mergeCell ref="P171:R171"/>
    <mergeCell ref="D162:E162"/>
    <mergeCell ref="AA26:AC26"/>
    <mergeCell ref="AZ211:BG211"/>
    <mergeCell ref="AI174:AL174"/>
    <mergeCell ref="F199:N199"/>
    <mergeCell ref="AT100:AY100"/>
    <mergeCell ref="Q175:R175"/>
    <mergeCell ref="AO104:AS104"/>
    <mergeCell ref="AT147:AY147"/>
    <mergeCell ref="F246:N246"/>
    <mergeCell ref="B172:E172"/>
    <mergeCell ref="U175:X175"/>
    <mergeCell ref="AA175:AC175"/>
    <mergeCell ref="AI175:AL175"/>
    <mergeCell ref="AZ212:BG212"/>
    <mergeCell ref="AA172:AC172"/>
    <mergeCell ref="AT175:AW175"/>
    <mergeCell ref="AZ209:BG209"/>
    <mergeCell ref="AI172:AL172"/>
    <mergeCell ref="BB175:BG175"/>
    <mergeCell ref="AO108:AS108"/>
    <mergeCell ref="AT151:AY151"/>
    <mergeCell ref="F250:N250"/>
    <mergeCell ref="B176:E176"/>
    <mergeCell ref="K176:M176"/>
    <mergeCell ref="AB213:AC213"/>
    <mergeCell ref="Q176:R176"/>
    <mergeCell ref="AA176:AC176"/>
    <mergeCell ref="AO109:AS109"/>
    <mergeCell ref="AT152:AY152"/>
    <mergeCell ref="F251:N251"/>
    <mergeCell ref="B177:E177"/>
    <mergeCell ref="K177:M177"/>
    <mergeCell ref="AB214:AC214"/>
    <mergeCell ref="AA177:AC177"/>
    <mergeCell ref="K178:M178"/>
    <mergeCell ref="AB215:AC215"/>
    <mergeCell ref="AO107:AS107"/>
    <mergeCell ref="AT150:AY150"/>
    <mergeCell ref="F249:N249"/>
    <mergeCell ref="B175:E175"/>
    <mergeCell ref="U178:X178"/>
    <mergeCell ref="AA178:AC178"/>
    <mergeCell ref="F203:N203"/>
    <mergeCell ref="L30:N30"/>
    <mergeCell ref="AT104:AY104"/>
    <mergeCell ref="AI178:AL178"/>
    <mergeCell ref="AZ215:BG215"/>
    <mergeCell ref="AX178:BA178"/>
    <mergeCell ref="K179:M179"/>
    <mergeCell ref="AB216:AC216"/>
    <mergeCell ref="Q179:R179"/>
    <mergeCell ref="AA179:AC179"/>
    <mergeCell ref="AI179:AL179"/>
    <mergeCell ref="AZ216:BG216"/>
    <mergeCell ref="AX179:BA179"/>
    <mergeCell ref="AZ213:BG213"/>
    <mergeCell ref="AI176:AL176"/>
    <mergeCell ref="BB179:BG179"/>
    <mergeCell ref="B180:E180"/>
    <mergeCell ref="Q180:R180"/>
    <mergeCell ref="AA180:AC180"/>
    <mergeCell ref="AI180:AL180"/>
    <mergeCell ref="AZ217:BG217"/>
    <mergeCell ref="AX180:BA180"/>
    <mergeCell ref="AZ214:BG214"/>
    <mergeCell ref="AI177:AL177"/>
    <mergeCell ref="BB180:BG180"/>
    <mergeCell ref="AO113:AS113"/>
    <mergeCell ref="B181:E181"/>
    <mergeCell ref="Q181:R181"/>
    <mergeCell ref="AA181:AC181"/>
    <mergeCell ref="AI181:AL181"/>
    <mergeCell ref="AZ218:BG218"/>
    <mergeCell ref="AX181:BA181"/>
    <mergeCell ref="K175:M175"/>
    <mergeCell ref="BB181:BG181"/>
    <mergeCell ref="B182:E182"/>
    <mergeCell ref="K182:M182"/>
    <mergeCell ref="AB219:AC219"/>
    <mergeCell ref="Q182:R182"/>
    <mergeCell ref="BB182:BG182"/>
    <mergeCell ref="B183:E183"/>
    <mergeCell ref="K183:M183"/>
    <mergeCell ref="AB220:AC220"/>
    <mergeCell ref="Q183:R183"/>
    <mergeCell ref="BB183:BG183"/>
    <mergeCell ref="AO116:AS116"/>
    <mergeCell ref="B184:E184"/>
    <mergeCell ref="B153:E153"/>
    <mergeCell ref="P184:Z184"/>
    <mergeCell ref="AM48:AN48"/>
    <mergeCell ref="BB184:BG184"/>
    <mergeCell ref="B185:E185"/>
    <mergeCell ref="H185:I185"/>
    <mergeCell ref="AF253:AH253"/>
    <mergeCell ref="BC117:BF117"/>
    <mergeCell ref="AY43:BB43"/>
    <mergeCell ref="AI222:AS222"/>
    <mergeCell ref="R185:S185"/>
    <mergeCell ref="AZ259:BG259"/>
    <mergeCell ref="AO49:AQ49"/>
    <mergeCell ref="AA185:AC185"/>
    <mergeCell ref="AR74:AS74"/>
    <mergeCell ref="AA37:AC37"/>
    <mergeCell ref="AI185:AL185"/>
    <mergeCell ref="AZ222:BG222"/>
    <mergeCell ref="AZ219:BG219"/>
    <mergeCell ref="AI182:AL182"/>
    <mergeCell ref="BB185:BG185"/>
    <mergeCell ref="B186:E186"/>
    <mergeCell ref="R186:S186"/>
    <mergeCell ref="AI223:AS223"/>
    <mergeCell ref="AO50:AQ50"/>
    <mergeCell ref="AZ260:BG260"/>
    <mergeCell ref="B118:E118"/>
    <mergeCell ref="AA186:AC186"/>
    <mergeCell ref="AI186:AL186"/>
    <mergeCell ref="AZ223:BG223"/>
    <mergeCell ref="K180:M180"/>
    <mergeCell ref="BB186:BG186"/>
    <mergeCell ref="B187:E187"/>
    <mergeCell ref="AA187:AC187"/>
    <mergeCell ref="AF252:AH252"/>
    <mergeCell ref="BC116:BF116"/>
    <mergeCell ref="AY42:BB42"/>
    <mergeCell ref="AI187:AL187"/>
    <mergeCell ref="AZ224:BG224"/>
    <mergeCell ref="K181:M181"/>
    <mergeCell ref="BB187:BG187"/>
    <mergeCell ref="B188:BI188"/>
    <mergeCell ref="B189:E189"/>
    <mergeCell ref="H186:I186"/>
    <mergeCell ref="AX53:BC53"/>
    <mergeCell ref="AA189:AC189"/>
    <mergeCell ref="AY44:BB44"/>
    <mergeCell ref="AI189:AS189"/>
    <mergeCell ref="AZ226:BG226"/>
    <mergeCell ref="AD153:AE153"/>
    <mergeCell ref="B190:AC190"/>
    <mergeCell ref="AF255:AH255"/>
    <mergeCell ref="BC119:BF119"/>
    <mergeCell ref="AY45:BB45"/>
    <mergeCell ref="P187:Y187"/>
    <mergeCell ref="AI190:AS190"/>
    <mergeCell ref="AZ227:BG227"/>
    <mergeCell ref="B191:E191"/>
    <mergeCell ref="AA191:AC191"/>
    <mergeCell ref="AF191:AH191"/>
    <mergeCell ref="AI191:AS191"/>
    <mergeCell ref="AZ228:BG228"/>
    <mergeCell ref="AF192:AH192"/>
    <mergeCell ref="AD155:AH155"/>
    <mergeCell ref="AF266:AH266"/>
    <mergeCell ref="AJ56:AL56"/>
    <mergeCell ref="AD229:AE229"/>
    <mergeCell ref="AY56:BC56"/>
    <mergeCell ref="AB192:AC192"/>
    <mergeCell ref="AY47:BB47"/>
    <mergeCell ref="P189:Y189"/>
    <mergeCell ref="AI192:AS192"/>
    <mergeCell ref="AZ229:BG229"/>
    <mergeCell ref="AF193:AH193"/>
    <mergeCell ref="AD156:AH156"/>
    <mergeCell ref="B193:E193"/>
    <mergeCell ref="AD230:AE230"/>
    <mergeCell ref="AY57:BB57"/>
    <mergeCell ref="AB193:AC193"/>
    <mergeCell ref="AI193:AS193"/>
    <mergeCell ref="AZ230:BG230"/>
    <mergeCell ref="AQ132:AV132"/>
    <mergeCell ref="B163:C163"/>
    <mergeCell ref="F237:N237"/>
    <mergeCell ref="P194:V194"/>
    <mergeCell ref="AM58:AN58"/>
    <mergeCell ref="AD231:AE231"/>
    <mergeCell ref="AY58:BB58"/>
    <mergeCell ref="AB194:AC194"/>
    <mergeCell ref="AD157:AH157"/>
    <mergeCell ref="AF194:AH194"/>
    <mergeCell ref="AY49:BB49"/>
    <mergeCell ref="P191:Y191"/>
    <mergeCell ref="AI194:AS194"/>
    <mergeCell ref="AZ231:BG231"/>
    <mergeCell ref="AD232:AE232"/>
    <mergeCell ref="AY59:BB59"/>
    <mergeCell ref="AB195:AC195"/>
    <mergeCell ref="AD158:AH158"/>
    <mergeCell ref="AF195:AH195"/>
    <mergeCell ref="AY50:BB50"/>
    <mergeCell ref="AI195:AS195"/>
    <mergeCell ref="AZ232:BG232"/>
    <mergeCell ref="AD233:AE233"/>
    <mergeCell ref="AB196:AC196"/>
    <mergeCell ref="AD159:AH159"/>
    <mergeCell ref="AF196:AH196"/>
    <mergeCell ref="AI196:AS196"/>
    <mergeCell ref="AZ233:BG233"/>
    <mergeCell ref="AD234:AE234"/>
    <mergeCell ref="AB197:AC197"/>
    <mergeCell ref="AD160:AH160"/>
    <mergeCell ref="AF197:AH197"/>
    <mergeCell ref="AI197:AS197"/>
    <mergeCell ref="AZ234:BG234"/>
    <mergeCell ref="AD235:AE235"/>
    <mergeCell ref="AB198:AC198"/>
    <mergeCell ref="AD161:AH161"/>
    <mergeCell ref="AF198:AH198"/>
    <mergeCell ref="AM59:AN59"/>
    <mergeCell ref="P195:V195"/>
    <mergeCell ref="AI198:AS198"/>
    <mergeCell ref="AZ235:BG235"/>
    <mergeCell ref="AD236:AE236"/>
    <mergeCell ref="AB199:AC199"/>
    <mergeCell ref="AD162:AH162"/>
    <mergeCell ref="AF199:AH199"/>
    <mergeCell ref="P196:V196"/>
    <mergeCell ref="AI199:AS199"/>
    <mergeCell ref="AZ236:BG236"/>
    <mergeCell ref="AD237:AE237"/>
    <mergeCell ref="AB200:AC200"/>
    <mergeCell ref="AD163:AH163"/>
    <mergeCell ref="AF200:AH200"/>
    <mergeCell ref="P197:V197"/>
    <mergeCell ref="AI200:AS200"/>
    <mergeCell ref="AZ237:BG237"/>
    <mergeCell ref="AD238:AE238"/>
    <mergeCell ref="AB201:AC201"/>
    <mergeCell ref="AD164:AH164"/>
    <mergeCell ref="AF201:AH201"/>
    <mergeCell ref="P198:V198"/>
    <mergeCell ref="AI201:AS201"/>
    <mergeCell ref="AZ238:BG238"/>
    <mergeCell ref="AB202:AC202"/>
    <mergeCell ref="P199:V199"/>
    <mergeCell ref="AI202:AS202"/>
    <mergeCell ref="AZ239:BG239"/>
    <mergeCell ref="AB203:AC203"/>
    <mergeCell ref="AF203:AH203"/>
    <mergeCell ref="P200:V200"/>
    <mergeCell ref="AI203:AS203"/>
    <mergeCell ref="AZ240:BG240"/>
    <mergeCell ref="AB204:AC204"/>
    <mergeCell ref="AF204:AH204"/>
    <mergeCell ref="P201:V201"/>
    <mergeCell ref="AI204:AS204"/>
    <mergeCell ref="AZ241:BG241"/>
    <mergeCell ref="BA106:BB106"/>
    <mergeCell ref="AD242:AE242"/>
    <mergeCell ref="AB205:AC205"/>
    <mergeCell ref="AF205:AH205"/>
    <mergeCell ref="P202:V202"/>
    <mergeCell ref="AI205:AS205"/>
    <mergeCell ref="AZ242:BG242"/>
    <mergeCell ref="AB206:AC206"/>
    <mergeCell ref="AF206:AH206"/>
    <mergeCell ref="P203:V203"/>
    <mergeCell ref="AI206:AS206"/>
    <mergeCell ref="AZ243:BG243"/>
    <mergeCell ref="AB207:AC207"/>
    <mergeCell ref="AF207:AH207"/>
    <mergeCell ref="P204:V204"/>
    <mergeCell ref="AI207:AS207"/>
    <mergeCell ref="AZ244:BG244"/>
    <mergeCell ref="AF208:AH208"/>
    <mergeCell ref="P205:V205"/>
    <mergeCell ref="AI208:AS208"/>
    <mergeCell ref="AZ245:BG245"/>
    <mergeCell ref="P206:V206"/>
    <mergeCell ref="AI209:AS209"/>
    <mergeCell ref="AZ246:BG246"/>
    <mergeCell ref="P207:V207"/>
    <mergeCell ref="AI210:AS210"/>
    <mergeCell ref="AZ247:BG247"/>
    <mergeCell ref="B211:E211"/>
    <mergeCell ref="AF211:AH211"/>
    <mergeCell ref="AZ252:BG252"/>
    <mergeCell ref="AO42:AQ42"/>
    <mergeCell ref="AI215:AS215"/>
    <mergeCell ref="P212:Y212"/>
    <mergeCell ref="AD212:AE212"/>
    <mergeCell ref="AJ39:AL39"/>
    <mergeCell ref="AF212:AH212"/>
    <mergeCell ref="AZ253:BG253"/>
    <mergeCell ref="AO43:AQ43"/>
    <mergeCell ref="AI216:AS216"/>
    <mergeCell ref="P213:V213"/>
    <mergeCell ref="AD213:AE213"/>
    <mergeCell ref="AJ40:AL40"/>
    <mergeCell ref="AF213:AH213"/>
    <mergeCell ref="AO44:AQ44"/>
    <mergeCell ref="AZ254:BG254"/>
    <mergeCell ref="AI217:AS217"/>
    <mergeCell ref="P214:V214"/>
    <mergeCell ref="AD214:AE214"/>
    <mergeCell ref="AJ41:AL41"/>
    <mergeCell ref="AD48:AE48"/>
    <mergeCell ref="AF214:AH214"/>
    <mergeCell ref="AO45:AQ45"/>
    <mergeCell ref="AZ255:BG255"/>
    <mergeCell ref="AI218:AS218"/>
    <mergeCell ref="P215:V215"/>
    <mergeCell ref="B252:E252"/>
    <mergeCell ref="AD215:AE215"/>
    <mergeCell ref="AJ42:AL42"/>
    <mergeCell ref="AD49:AE49"/>
    <mergeCell ref="AF215:AH215"/>
    <mergeCell ref="AO46:AQ46"/>
    <mergeCell ref="AZ256:BG256"/>
    <mergeCell ref="AI219:AS219"/>
    <mergeCell ref="P216:V216"/>
    <mergeCell ref="B253:E253"/>
    <mergeCell ref="AD216:AE216"/>
    <mergeCell ref="AJ43:AL43"/>
    <mergeCell ref="AD50:AE50"/>
    <mergeCell ref="AF216:AH216"/>
    <mergeCell ref="B254:E254"/>
    <mergeCell ref="AD217:AE217"/>
    <mergeCell ref="AJ44:AL44"/>
    <mergeCell ref="AD180:AH180"/>
    <mergeCell ref="AF217:AH217"/>
    <mergeCell ref="AZ258:BG258"/>
    <mergeCell ref="AO48:AQ48"/>
    <mergeCell ref="AI221:AS221"/>
    <mergeCell ref="AW39:AX39"/>
    <mergeCell ref="P218:Y218"/>
    <mergeCell ref="B255:E255"/>
    <mergeCell ref="AD218:AE218"/>
    <mergeCell ref="AJ45:AL45"/>
    <mergeCell ref="AD181:AH181"/>
    <mergeCell ref="AF218:AH218"/>
    <mergeCell ref="P219:V219"/>
    <mergeCell ref="B256:E256"/>
    <mergeCell ref="AD219:AE219"/>
    <mergeCell ref="AJ46:AL46"/>
    <mergeCell ref="AA75:AC75"/>
    <mergeCell ref="P220:V220"/>
    <mergeCell ref="AM180:AS180"/>
    <mergeCell ref="B257:E257"/>
    <mergeCell ref="AD220:AE220"/>
    <mergeCell ref="AJ47:AL47"/>
    <mergeCell ref="AD183:AH183"/>
    <mergeCell ref="AF220:AH220"/>
    <mergeCell ref="AA76:AC76"/>
    <mergeCell ref="AZ261:BG261"/>
    <mergeCell ref="AI224:AS224"/>
    <mergeCell ref="P221:V221"/>
    <mergeCell ref="AM181:AS181"/>
    <mergeCell ref="B258:E258"/>
    <mergeCell ref="BC122:BF122"/>
    <mergeCell ref="AF258:AH258"/>
    <mergeCell ref="AD221:AE221"/>
    <mergeCell ref="AJ48:AL48"/>
    <mergeCell ref="BE55:BH55"/>
    <mergeCell ref="AF225:AH225"/>
    <mergeCell ref="AL52:AM52"/>
    <mergeCell ref="B212:E212"/>
    <mergeCell ref="AD184:AH184"/>
    <mergeCell ref="AF221:AH221"/>
    <mergeCell ref="AM182:AS182"/>
    <mergeCell ref="B259:AH259"/>
    <mergeCell ref="AJ49:AL49"/>
    <mergeCell ref="AD222:AE222"/>
    <mergeCell ref="BE56:BH56"/>
    <mergeCell ref="AF226:AH226"/>
    <mergeCell ref="AL53:AM53"/>
    <mergeCell ref="B213:E213"/>
    <mergeCell ref="AD185:AH185"/>
    <mergeCell ref="AF222:AH222"/>
    <mergeCell ref="AM183:AS183"/>
    <mergeCell ref="B260:AH260"/>
    <mergeCell ref="AD223:AE223"/>
    <mergeCell ref="AJ50:AL50"/>
    <mergeCell ref="BE57:BH57"/>
    <mergeCell ref="B214:E214"/>
    <mergeCell ref="AD186:AH186"/>
    <mergeCell ref="AF223:AH223"/>
    <mergeCell ref="AM184:AS184"/>
    <mergeCell ref="AI82:AJ82"/>
    <mergeCell ref="AM156:AS156"/>
    <mergeCell ref="B261:AE261"/>
    <mergeCell ref="AD224:AE224"/>
    <mergeCell ref="AJ51:AS51"/>
    <mergeCell ref="AM185:AS185"/>
    <mergeCell ref="AI83:AJ83"/>
    <mergeCell ref="AM157:AS157"/>
    <mergeCell ref="B262:AE262"/>
    <mergeCell ref="AF262:AH262"/>
    <mergeCell ref="AD225:AE225"/>
    <mergeCell ref="AJ52:AK52"/>
    <mergeCell ref="AD182:AH182"/>
    <mergeCell ref="AF219:AH219"/>
    <mergeCell ref="AZ225:BG225"/>
    <mergeCell ref="AB226:AC226"/>
    <mergeCell ref="AM186:AS186"/>
    <mergeCell ref="AI84:AJ84"/>
    <mergeCell ref="AM158:AS158"/>
    <mergeCell ref="B263:AE263"/>
    <mergeCell ref="AF263:AH263"/>
    <mergeCell ref="AD226:AE226"/>
    <mergeCell ref="AJ53:AK53"/>
    <mergeCell ref="AM187:AS187"/>
    <mergeCell ref="AI85:AJ85"/>
    <mergeCell ref="AM159:AS159"/>
    <mergeCell ref="B264:AY264"/>
    <mergeCell ref="AD227:AE227"/>
    <mergeCell ref="AA228:AC228"/>
    <mergeCell ref="T185:Y185"/>
    <mergeCell ref="AI86:AJ86"/>
    <mergeCell ref="AM160:AS160"/>
    <mergeCell ref="B265:AC265"/>
    <mergeCell ref="AF265:AH265"/>
    <mergeCell ref="AD228:AE228"/>
    <mergeCell ref="AJ55:AR55"/>
    <mergeCell ref="T186:Y186"/>
    <mergeCell ref="AI87:AJ87"/>
    <mergeCell ref="AM161:AS161"/>
    <mergeCell ref="B266:E266"/>
    <mergeCell ref="AM162:AS162"/>
    <mergeCell ref="B267:BI267"/>
    <mergeCell ref="AM163:AS163"/>
    <mergeCell ref="B268:AH268"/>
    <mergeCell ref="B232:E232"/>
    <mergeCell ref="AM164:AS164"/>
    <mergeCell ref="B269:AH269"/>
    <mergeCell ref="B270:AH270"/>
    <mergeCell ref="B271:AH271"/>
    <mergeCell ref="P235:Y235"/>
    <mergeCell ref="B272:AH272"/>
    <mergeCell ref="P236:W236"/>
    <mergeCell ref="AA236:AB236"/>
    <mergeCell ref="AI94:AS94"/>
    <mergeCell ref="B273:AH273"/>
    <mergeCell ref="AA92:AC92"/>
    <mergeCell ref="AI240:AS240"/>
    <mergeCell ref="P237:W237"/>
    <mergeCell ref="AI95:AS95"/>
    <mergeCell ref="B274:AH274"/>
    <mergeCell ref="AI96:AS96"/>
    <mergeCell ref="B275:AH275"/>
    <mergeCell ref="AF229:AH229"/>
    <mergeCell ref="AD192:AE192"/>
    <mergeCell ref="B229:E229"/>
    <mergeCell ref="B208:E208"/>
    <mergeCell ref="BE51:BH51"/>
    <mergeCell ref="AF238:AH238"/>
    <mergeCell ref="P238:W238"/>
    <mergeCell ref="AA93:AC93"/>
    <mergeCell ref="AI241:AS241"/>
    <mergeCell ref="AA97:AC97"/>
    <mergeCell ref="AI245:AS245"/>
    <mergeCell ref="P242:W242"/>
    <mergeCell ref="X255:Y255"/>
    <mergeCell ref="AX52:BC52"/>
    <mergeCell ref="P239:W239"/>
    <mergeCell ref="AA94:AC94"/>
    <mergeCell ref="AI242:AS242"/>
    <mergeCell ref="AT99:AY99"/>
    <mergeCell ref="F198:N198"/>
    <mergeCell ref="AA98:AC98"/>
    <mergeCell ref="AI246:AS246"/>
    <mergeCell ref="P243:W243"/>
    <mergeCell ref="P240:W240"/>
    <mergeCell ref="AA95:AC95"/>
    <mergeCell ref="AI243:AS243"/>
    <mergeCell ref="P241:W241"/>
    <mergeCell ref="AA96:AC96"/>
    <mergeCell ref="AI244:AS244"/>
    <mergeCell ref="AI225:AS225"/>
    <mergeCell ref="AZ262:BG262"/>
    <mergeCell ref="AX173:BA173"/>
    <mergeCell ref="P99:Y99"/>
    <mergeCell ref="X247:Y247"/>
    <mergeCell ref="AI97:AS97"/>
    <mergeCell ref="B276:AH276"/>
    <mergeCell ref="P244:W244"/>
    <mergeCell ref="AA99:AC99"/>
    <mergeCell ref="AI247:AS247"/>
    <mergeCell ref="P245:W245"/>
    <mergeCell ref="AA100:AC100"/>
    <mergeCell ref="AI248:AS248"/>
    <mergeCell ref="P246:W246"/>
    <mergeCell ref="AI249:AS249"/>
    <mergeCell ref="B125:E125"/>
    <mergeCell ref="AI230:AS230"/>
    <mergeCell ref="AO57:AQ57"/>
    <mergeCell ref="AA212:AC212"/>
    <mergeCell ref="F201:N201"/>
    <mergeCell ref="AT102:AY102"/>
    <mergeCell ref="L28:N28"/>
    <mergeCell ref="X250:Y250"/>
    <mergeCell ref="P247:W247"/>
    <mergeCell ref="AI250:AS250"/>
    <mergeCell ref="F202:N202"/>
    <mergeCell ref="AT103:AY103"/>
    <mergeCell ref="L29:N29"/>
    <mergeCell ref="X251:Y251"/>
    <mergeCell ref="P248:W248"/>
    <mergeCell ref="AI251:AS251"/>
    <mergeCell ref="AI255:AS255"/>
    <mergeCell ref="P252:W252"/>
    <mergeCell ref="X252:Y252"/>
    <mergeCell ref="P249:W249"/>
    <mergeCell ref="AI252:AS252"/>
    <mergeCell ref="P227:V227"/>
    <mergeCell ref="AA82:AE82"/>
    <mergeCell ref="X253:Y253"/>
    <mergeCell ref="P250:W250"/>
    <mergeCell ref="AI253:AS253"/>
    <mergeCell ref="P222:V222"/>
    <mergeCell ref="P228:Y228"/>
    <mergeCell ref="AA83:AE83"/>
    <mergeCell ref="AD152:AE152"/>
    <mergeCell ref="AF189:AH189"/>
    <mergeCell ref="AD165:AH165"/>
    <mergeCell ref="M128:N128"/>
    <mergeCell ref="X254:Y254"/>
    <mergeCell ref="P251:W251"/>
    <mergeCell ref="AI254:AS254"/>
    <mergeCell ref="P229:V229"/>
    <mergeCell ref="AA84:AE84"/>
    <mergeCell ref="P253:W253"/>
    <mergeCell ref="AI256:AS256"/>
    <mergeCell ref="P254:W254"/>
    <mergeCell ref="AI257:AS257"/>
    <mergeCell ref="AU39:AV39"/>
    <mergeCell ref="P255:W255"/>
    <mergeCell ref="AI258:AS258"/>
    <mergeCell ref="P256:W256"/>
    <mergeCell ref="AI259:AS259"/>
    <mergeCell ref="P257:Y257"/>
    <mergeCell ref="AI260:AS260"/>
    <mergeCell ref="P258:Y258"/>
    <mergeCell ref="AI261:AS261"/>
    <mergeCell ref="P230:V230"/>
    <mergeCell ref="AA85:AE85"/>
    <mergeCell ref="AX182:BA182"/>
    <mergeCell ref="X256:Y256"/>
    <mergeCell ref="AB221:AC221"/>
    <mergeCell ref="AI262:AS262"/>
    <mergeCell ref="P231:V231"/>
    <mergeCell ref="AA86:AE86"/>
    <mergeCell ref="AB222:AC222"/>
    <mergeCell ref="AI263:AS263"/>
    <mergeCell ref="P233:Y233"/>
    <mergeCell ref="AB224:AC224"/>
    <mergeCell ref="AI265:AS265"/>
    <mergeCell ref="P234:Y234"/>
    <mergeCell ref="AB225:AC225"/>
    <mergeCell ref="AI266:AS266"/>
    <mergeCell ref="AB227:AC227"/>
    <mergeCell ref="AI268:AS268"/>
    <mergeCell ref="F81:N81"/>
    <mergeCell ref="BA118:BB118"/>
    <mergeCell ref="B7:E7"/>
    <mergeCell ref="P266:Y266"/>
    <mergeCell ref="AI269:AS269"/>
    <mergeCell ref="P149:Y149"/>
    <mergeCell ref="AB229:AC229"/>
    <mergeCell ref="AI270:AS270"/>
    <mergeCell ref="AB230:AC230"/>
    <mergeCell ref="AI271:AS271"/>
    <mergeCell ref="AB231:AC231"/>
    <mergeCell ref="AI272:AS272"/>
    <mergeCell ref="AB232:AC232"/>
    <mergeCell ref="AI273:AS273"/>
    <mergeCell ref="AI274:AS274"/>
    <mergeCell ref="AI275:AS275"/>
    <mergeCell ref="AT52:AU52"/>
    <mergeCell ref="AF51:AI51"/>
    <mergeCell ref="AO47:AQ47"/>
    <mergeCell ref="AZ257:BG257"/>
    <mergeCell ref="AI220:AS220"/>
    <mergeCell ref="BC113:BF113"/>
    <mergeCell ref="AF249:AH249"/>
    <mergeCell ref="B249:E249"/>
    <mergeCell ref="B227:E227"/>
    <mergeCell ref="AF236:AH236"/>
    <mergeCell ref="B206:E206"/>
    <mergeCell ref="BE49:BH49"/>
    <mergeCell ref="AY46:BB46"/>
    <mergeCell ref="P211:V211"/>
    <mergeCell ref="AZ251:BG251"/>
    <mergeCell ref="AO41:AQ41"/>
    <mergeCell ref="AI214:AS214"/>
    <mergeCell ref="B201:E201"/>
    <mergeCell ref="AK59:AL59"/>
    <mergeCell ref="B243:E243"/>
    <mergeCell ref="B221:E221"/>
    <mergeCell ref="AF230:AH230"/>
    <mergeCell ref="AK58:AL58"/>
    <mergeCell ref="B200:E200"/>
    <mergeCell ref="BE43:BH43"/>
    <mergeCell ref="AI226:AS226"/>
    <mergeCell ref="AZ263:BG263"/>
    <mergeCell ref="B248:E248"/>
    <mergeCell ref="AD189:AE189"/>
    <mergeCell ref="B226:E226"/>
    <mergeCell ref="B205:E205"/>
    <mergeCell ref="BE48:BH48"/>
    <mergeCell ref="B110:E110"/>
    <mergeCell ref="P210:V210"/>
    <mergeCell ref="AZ250:BG250"/>
    <mergeCell ref="AO40:AQ40"/>
    <mergeCell ref="AI213:AS213"/>
    <mergeCell ref="B242:E242"/>
    <mergeCell ref="B220:E220"/>
    <mergeCell ref="B239:E239"/>
    <mergeCell ref="AK57:AL57"/>
    <mergeCell ref="B199:E199"/>
    <mergeCell ref="BE42:BH42"/>
    <mergeCell ref="B106:E106"/>
    <mergeCell ref="AZ248:BG248"/>
    <mergeCell ref="AI211:AS211"/>
    <mergeCell ref="AO38:AR38"/>
    <mergeCell ref="AA80:AE80"/>
    <mergeCell ref="AW46:AX46"/>
    <mergeCell ref="P225:V225"/>
    <mergeCell ref="AF251:AH251"/>
    <mergeCell ref="BC115:BF115"/>
    <mergeCell ref="AY41:BB41"/>
    <mergeCell ref="B247:E247"/>
    <mergeCell ref="B225:E225"/>
    <mergeCell ref="AF234:AH234"/>
    <mergeCell ref="B204:E204"/>
    <mergeCell ref="BE47:BH47"/>
    <mergeCell ref="B109:E109"/>
    <mergeCell ref="B231:E231"/>
    <mergeCell ref="B210:E210"/>
    <mergeCell ref="BE53:BH53"/>
    <mergeCell ref="B149:E149"/>
    <mergeCell ref="AM44:AN44"/>
    <mergeCell ref="AF210:AH210"/>
    <mergeCell ref="P226:V226"/>
    <mergeCell ref="AW47:AX47"/>
    <mergeCell ref="AT145:AY145"/>
    <mergeCell ref="F244:N244"/>
    <mergeCell ref="B170:E170"/>
    <mergeCell ref="U173:X173"/>
    <mergeCell ref="AV53:AW53"/>
    <mergeCell ref="P209:V209"/>
    <mergeCell ref="AZ249:BG249"/>
    <mergeCell ref="AO39:AQ39"/>
    <mergeCell ref="AI212:AS212"/>
    <mergeCell ref="B241:E241"/>
    <mergeCell ref="B219:E219"/>
    <mergeCell ref="AD191:AE191"/>
    <mergeCell ref="AF228:AH228"/>
    <mergeCell ref="B198:E198"/>
    <mergeCell ref="BE41:BH41"/>
    <mergeCell ref="X246:Y246"/>
    <mergeCell ref="B251:E251"/>
    <mergeCell ref="AF59:AI59"/>
    <mergeCell ref="B237:E237"/>
    <mergeCell ref="B216:E216"/>
    <mergeCell ref="BE59:BH59"/>
    <mergeCell ref="AA79:AE79"/>
    <mergeCell ref="P224:V224"/>
    <mergeCell ref="AF250:AH250"/>
    <mergeCell ref="BC114:BF114"/>
    <mergeCell ref="AY40:BB40"/>
    <mergeCell ref="B246:E246"/>
    <mergeCell ref="AF224:AH224"/>
    <mergeCell ref="AD187:AH187"/>
    <mergeCell ref="B224:E224"/>
    <mergeCell ref="AF233:AH233"/>
    <mergeCell ref="B203:E203"/>
    <mergeCell ref="BE46:BH46"/>
    <mergeCell ref="B108:E108"/>
    <mergeCell ref="B230:E230"/>
    <mergeCell ref="B209:E209"/>
    <mergeCell ref="BE52:BH52"/>
    <mergeCell ref="B148:Y148"/>
    <mergeCell ref="AM43:AN43"/>
    <mergeCell ref="AF209:AH209"/>
    <mergeCell ref="AT144:AY144"/>
    <mergeCell ref="F243:N243"/>
    <mergeCell ref="B169:Y169"/>
    <mergeCell ref="U172:X172"/>
    <mergeCell ref="AV52:AW52"/>
    <mergeCell ref="P208:V208"/>
    <mergeCell ref="B240:E240"/>
    <mergeCell ref="B218:E218"/>
    <mergeCell ref="AF227:AH227"/>
    <mergeCell ref="B197:E197"/>
    <mergeCell ref="BE40:BH40"/>
    <mergeCell ref="X245:Y245"/>
    <mergeCell ref="B250:E250"/>
    <mergeCell ref="AF58:AI58"/>
    <mergeCell ref="AA81:AE81"/>
    <mergeCell ref="B236:E236"/>
    <mergeCell ref="B215:E215"/>
    <mergeCell ref="BE58:BH58"/>
    <mergeCell ref="AA78:AE78"/>
    <mergeCell ref="P223:Y223"/>
    <mergeCell ref="AY39:BB39"/>
    <mergeCell ref="B245:E245"/>
    <mergeCell ref="B223:E223"/>
    <mergeCell ref="AF232:AH232"/>
    <mergeCell ref="AF202:AH202"/>
    <mergeCell ref="B202:E202"/>
    <mergeCell ref="BE45:BH45"/>
    <mergeCell ref="B107:E107"/>
    <mergeCell ref="P232:V232"/>
    <mergeCell ref="AY48:BB48"/>
    <mergeCell ref="AX165:BA165"/>
    <mergeCell ref="AM39:AN39"/>
    <mergeCell ref="B217:AC217"/>
    <mergeCell ref="B196:E196"/>
    <mergeCell ref="BE39:BH39"/>
    <mergeCell ref="X244:Y244"/>
    <mergeCell ref="AF57:AI57"/>
    <mergeCell ref="B235:E235"/>
    <mergeCell ref="AQ133:AV133"/>
    <mergeCell ref="B164:C164"/>
    <mergeCell ref="AY38:BC38"/>
    <mergeCell ref="B244:E244"/>
    <mergeCell ref="B222:E222"/>
    <mergeCell ref="AF231:AH231"/>
    <mergeCell ref="BE44:BH44"/>
    <mergeCell ref="B228:E228"/>
    <mergeCell ref="B207:E207"/>
    <mergeCell ref="BE50:BH50"/>
    <mergeCell ref="AM38:AN38"/>
    <mergeCell ref="AJ38:AL38"/>
    <mergeCell ref="AF53:AI53"/>
    <mergeCell ref="B238:E238"/>
    <mergeCell ref="B195:E195"/>
    <mergeCell ref="BE38:BH38"/>
    <mergeCell ref="X243:Y243"/>
    <mergeCell ref="AF56:AI56"/>
    <mergeCell ref="B234:E234"/>
    <mergeCell ref="AJ37:AR37"/>
    <mergeCell ref="AF52:AI52"/>
    <mergeCell ref="B194:E194"/>
    <mergeCell ref="BE37:BH37"/>
    <mergeCell ref="X242:Y242"/>
    <mergeCell ref="AF55:AI55"/>
    <mergeCell ref="B233:E233"/>
    <mergeCell ref="AX167:BA167"/>
    <mergeCell ref="X241:Y241"/>
    <mergeCell ref="AF54:BC54"/>
    <mergeCell ref="B152:E152"/>
    <mergeCell ref="AM47:AN47"/>
    <mergeCell ref="B151:Y151"/>
    <mergeCell ref="AM46:AN46"/>
    <mergeCell ref="B150:E150"/>
    <mergeCell ref="AM45:AN45"/>
    <mergeCell ref="B147:E147"/>
    <mergeCell ref="AM42:AN42"/>
    <mergeCell ref="AM41:AN41"/>
    <mergeCell ref="AM40:AN40"/>
  </mergeCells>
  <hyperlinks>
    <hyperlink ref="AZ9" r:id="rId1" location="" tooltip="" display=""/>
    <hyperlink ref="B262" r:id="rId2" location="" tooltip="" display=""/>
    <hyperlink ref="B264" r:id="rId3" location="" tooltip="" display=""/>
    <hyperlink ref="B267" r:id="rId4" location="" tooltip="" display=""/>
    <hyperlink ref="B268" r:id="rId5" location="" tooltip="" display=""/>
    <hyperlink ref="B269" r:id="rId6" location="" tooltip="" display=""/>
    <hyperlink ref="B270" r:id="rId7" location="" tooltip="" display=""/>
    <hyperlink ref="B272" r:id="rId8" location="" tooltip="" display=""/>
    <hyperlink ref="B273" r:id="rId9" location="" tooltip="" display=""/>
    <hyperlink ref="B274" r:id="rId10" location="" tooltip="" display=""/>
    <hyperlink ref="B275" r:id="rId11" location="" tooltip="" display=""/>
    <hyperlink ref="B276" r:id="rId12" location="" tooltip="" display=""/>
  </hyperlinks>
  <pageMargins left="0" right="0" top="0" bottom="0" header="0" footer="0"/>
  <pageSetup firstPageNumber="1" fitToHeight="1" fitToWidth="1" scale="44" useFirstPageNumber="0" orientation="landscape" pageOrder="downThenOver"/>
  <headerFooter>
    <oddFooter>&amp;"Helvetica,Regular"&amp;11&amp;P</oddFooter>
  </headerFooter>
</worksheet>
</file>

<file path=xl/worksheets/sheet2.xml><?xml version="1.0" encoding="utf-8"?>
<worksheet xmlns:r="http://schemas.openxmlformats.org/officeDocument/2006/relationships" xmlns="http://schemas.openxmlformats.org/spreadsheetml/2006/main">
  <dimension ref="A1:W554"/>
  <sheetViews>
    <sheetView workbookViewId="0" showGridLines="0" defaultGridColor="1"/>
  </sheetViews>
  <sheetFormatPr defaultColWidth="9" defaultRowHeight="13" customHeight="1" outlineLevelRow="0" outlineLevelCol="0"/>
  <cols>
    <col min="1" max="1" width="8.625" style="155" customWidth="1"/>
    <col min="2" max="2" width="10.125" style="155" customWidth="1"/>
    <col min="3" max="3" width="5.75" style="155" customWidth="1"/>
    <col min="4" max="4" width="5.125" style="155" customWidth="1"/>
    <col min="5" max="5" width="6.25" style="155" customWidth="1"/>
    <col min="6" max="6" width="5.75" style="155" customWidth="1"/>
    <col min="7" max="7" width="6.375" style="155" customWidth="1"/>
    <col min="8" max="8" width="6.25" style="155" customWidth="1"/>
    <col min="9" max="9" width="5.875" style="155" customWidth="1"/>
    <col min="10" max="10" width="6.375" style="155" customWidth="1"/>
    <col min="11" max="11" width="5.625" style="155" customWidth="1"/>
    <col min="12" max="12" width="5.125" style="155" customWidth="1"/>
    <col min="13" max="13" width="6.25" style="155" customWidth="1"/>
    <col min="14" max="14" width="5.75" style="155" customWidth="1"/>
    <col min="15" max="15" width="6.5" style="155" customWidth="1"/>
    <col min="16" max="16" width="6.25" style="155" customWidth="1"/>
    <col min="17" max="17" width="6" style="155" customWidth="1"/>
    <col min="18" max="18" width="6.5" style="155" customWidth="1"/>
    <col min="19" max="19" width="9" style="155" customWidth="1"/>
    <col min="20" max="20" width="9" style="155" customWidth="1"/>
    <col min="21" max="21" width="9" style="155" customWidth="1"/>
    <col min="22" max="22" width="9" style="155" customWidth="1"/>
    <col min="23" max="23" width="9" style="155" customWidth="1"/>
    <col min="24" max="256" width="9" style="155" customWidth="1"/>
  </cols>
  <sheetData>
    <row r="1" ht="18" customHeight="1">
      <c r="A1" s="156"/>
      <c r="B1" s="157"/>
      <c r="C1" s="158"/>
      <c r="D1" s="156"/>
      <c r="E1" s="156"/>
      <c r="F1" s="156"/>
      <c r="G1" s="156"/>
      <c r="H1" s="156"/>
      <c r="I1" s="156"/>
      <c r="J1" s="156"/>
      <c r="K1" s="156"/>
      <c r="L1" s="156"/>
      <c r="M1" s="156"/>
      <c r="N1" s="156"/>
      <c r="O1" s="156"/>
      <c r="P1" s="156"/>
      <c r="Q1" s="156"/>
      <c r="R1" s="156"/>
      <c r="S1" s="156"/>
      <c r="T1" s="156"/>
      <c r="U1" s="156"/>
      <c r="V1" s="156"/>
      <c r="W1" s="156"/>
    </row>
    <row r="2" ht="38" customHeight="1">
      <c r="A2" s="159"/>
      <c r="B2" t="s" s="160">
        <v>257</v>
      </c>
      <c r="C2" s="10"/>
      <c r="D2" s="10"/>
      <c r="E2" s="10"/>
      <c r="F2" s="10"/>
      <c r="G2" s="10"/>
      <c r="H2" s="10"/>
      <c r="I2" s="10"/>
      <c r="J2" s="10"/>
      <c r="K2" s="10"/>
      <c r="L2" s="10"/>
      <c r="M2" s="10"/>
      <c r="N2" s="10"/>
      <c r="O2" s="10"/>
      <c r="P2" s="10"/>
      <c r="Q2" s="10"/>
      <c r="R2" s="10"/>
      <c r="S2" s="10"/>
      <c r="T2" s="10"/>
      <c r="U2" s="10"/>
      <c r="V2" s="10"/>
      <c r="W2" s="10"/>
    </row>
    <row r="3" ht="18" customHeight="1">
      <c r="A3" s="159"/>
      <c r="B3" s="161"/>
      <c r="C3" s="67"/>
      <c r="D3" s="10"/>
      <c r="E3" s="10"/>
      <c r="F3" s="10"/>
      <c r="G3" s="10"/>
      <c r="H3" s="10"/>
      <c r="I3" s="10"/>
      <c r="J3" s="10"/>
      <c r="K3" s="10"/>
      <c r="L3" s="10"/>
      <c r="M3" s="10"/>
      <c r="N3" s="10"/>
      <c r="O3" s="10"/>
      <c r="P3" s="10"/>
      <c r="Q3" s="10"/>
      <c r="R3" s="10"/>
      <c r="S3" s="10"/>
      <c r="T3" s="10"/>
      <c r="U3" s="10"/>
      <c r="V3" s="10"/>
      <c r="W3" s="11"/>
    </row>
    <row r="4" ht="18" customHeight="1">
      <c r="A4" s="159"/>
      <c r="B4" s="161"/>
      <c r="C4" s="67"/>
      <c r="D4" s="10"/>
      <c r="E4" s="10"/>
      <c r="F4" s="10"/>
      <c r="G4" s="10"/>
      <c r="H4" s="10"/>
      <c r="I4" s="10"/>
      <c r="J4" s="10"/>
      <c r="K4" s="10"/>
      <c r="L4" s="10"/>
      <c r="M4" s="10"/>
      <c r="N4" s="10"/>
      <c r="O4" s="10"/>
      <c r="P4" s="10"/>
      <c r="Q4" s="10"/>
      <c r="R4" s="10"/>
      <c r="S4" s="10"/>
      <c r="T4" s="10"/>
      <c r="U4" s="10"/>
      <c r="V4" s="10"/>
      <c r="W4" s="10"/>
    </row>
    <row r="5" ht="32" customHeight="1">
      <c r="A5" s="162"/>
      <c r="B5" t="s" s="163">
        <v>258</v>
      </c>
      <c r="C5" t="s" s="164">
        <v>259</v>
      </c>
      <c r="D5" s="165"/>
      <c r="E5" s="165"/>
      <c r="F5" s="165"/>
      <c r="G5" s="10"/>
      <c r="H5" s="10"/>
      <c r="I5" s="10"/>
      <c r="J5" s="10"/>
      <c r="K5" t="s" s="164">
        <v>260</v>
      </c>
      <c r="L5" s="10"/>
      <c r="M5" s="10"/>
      <c r="N5" s="10"/>
      <c r="O5" s="10"/>
      <c r="P5" s="10"/>
      <c r="Q5" s="10"/>
      <c r="R5" s="10"/>
      <c r="S5" t="s" s="47">
        <v>259</v>
      </c>
      <c r="T5" t="s" s="47">
        <v>260</v>
      </c>
      <c r="U5" t="s" s="47">
        <v>261</v>
      </c>
      <c r="V5" t="s" s="47">
        <v>262</v>
      </c>
      <c r="W5" t="s" s="47">
        <v>263</v>
      </c>
    </row>
    <row r="6" ht="19" customHeight="1">
      <c r="A6" s="166"/>
      <c r="B6" t="s" s="161">
        <v>264</v>
      </c>
      <c r="C6" t="s" s="167">
        <v>265</v>
      </c>
      <c r="D6" t="s" s="168">
        <v>261</v>
      </c>
      <c r="E6" s="169"/>
      <c r="F6" s="170"/>
      <c r="G6" t="s" s="171">
        <v>266</v>
      </c>
      <c r="H6" s="10"/>
      <c r="I6" s="10"/>
      <c r="J6" s="10"/>
      <c r="K6" t="s" s="172">
        <v>265</v>
      </c>
      <c r="L6" t="s" s="173">
        <v>261</v>
      </c>
      <c r="M6" s="10"/>
      <c r="N6" s="10"/>
      <c r="O6" t="s" s="174">
        <v>266</v>
      </c>
      <c r="P6" s="10"/>
      <c r="Q6" s="10"/>
      <c r="R6" s="10"/>
      <c r="S6" s="175"/>
      <c r="T6" s="175"/>
      <c r="U6" s="175"/>
      <c r="V6" s="175"/>
      <c r="W6" s="175"/>
    </row>
    <row r="7" ht="34" customHeight="1">
      <c r="A7" s="158"/>
      <c r="B7" s="176">
        <v>39119</v>
      </c>
      <c r="C7" t="s" s="177">
        <v>267</v>
      </c>
      <c r="D7" t="s" s="178">
        <v>268</v>
      </c>
      <c r="E7" t="s" s="178">
        <v>269</v>
      </c>
      <c r="F7" t="s" s="178">
        <v>270</v>
      </c>
      <c r="G7" t="s" s="179">
        <v>271</v>
      </c>
      <c r="H7" t="s" s="180">
        <v>272</v>
      </c>
      <c r="I7" t="s" s="180">
        <v>273</v>
      </c>
      <c r="J7" t="s" s="180">
        <v>274</v>
      </c>
      <c r="K7" t="s" s="181">
        <v>267</v>
      </c>
      <c r="L7" t="s" s="182">
        <v>268</v>
      </c>
      <c r="M7" t="s" s="182">
        <v>269</v>
      </c>
      <c r="N7" t="s" s="182">
        <v>270</v>
      </c>
      <c r="O7" t="s" s="180">
        <v>271</v>
      </c>
      <c r="P7" t="s" s="180">
        <v>272</v>
      </c>
      <c r="Q7" t="s" s="180">
        <v>273</v>
      </c>
      <c r="R7" t="s" s="180">
        <v>274</v>
      </c>
      <c r="S7" t="s" s="183">
        <v>275</v>
      </c>
      <c r="T7" t="s" s="183">
        <v>275</v>
      </c>
      <c r="U7" t="s" s="183">
        <v>275</v>
      </c>
      <c r="V7" t="s" s="183">
        <v>275</v>
      </c>
      <c r="W7" t="s" s="183">
        <v>263</v>
      </c>
    </row>
    <row r="8" ht="18" customHeight="1">
      <c r="A8" s="159"/>
      <c r="B8" s="184">
        <v>39119.522916666669</v>
      </c>
      <c r="C8" s="185"/>
      <c r="D8" s="186"/>
      <c r="E8" s="186"/>
      <c r="F8" s="186"/>
      <c r="G8" s="187"/>
      <c r="H8" s="188"/>
      <c r="I8" s="188">
        <v>1</v>
      </c>
      <c r="J8" s="188"/>
      <c r="K8" s="189"/>
      <c r="L8" s="190"/>
      <c r="M8" s="190"/>
      <c r="N8" s="190"/>
      <c r="O8" s="188"/>
      <c r="P8" s="188">
        <v>1</v>
      </c>
      <c r="Q8" s="188">
        <v>1</v>
      </c>
      <c r="R8" s="188">
        <v>1</v>
      </c>
      <c r="S8" s="67">
        <f>SUM(C8:J8)</f>
        <v>1</v>
      </c>
      <c r="T8" s="67">
        <f>SUM(K8:R8)</f>
        <v>3</v>
      </c>
      <c r="U8" s="67">
        <f>SUM(D8:F8,L8:N8)</f>
        <v>0</v>
      </c>
      <c r="V8" s="67">
        <f>SUM(G8:J8,O8:R8)</f>
        <v>4</v>
      </c>
      <c r="W8" s="67">
        <f>SUM(S8:T8)</f>
        <v>4</v>
      </c>
    </row>
    <row r="9" ht="18" customHeight="1">
      <c r="A9" s="159"/>
      <c r="B9" s="184">
        <v>39119.526388888888</v>
      </c>
      <c r="C9" s="185"/>
      <c r="D9" s="186"/>
      <c r="E9" s="186"/>
      <c r="F9" s="186"/>
      <c r="G9" s="187"/>
      <c r="H9" s="188"/>
      <c r="I9" s="188"/>
      <c r="J9" s="188"/>
      <c r="K9" s="189"/>
      <c r="L9" s="190"/>
      <c r="M9" s="190"/>
      <c r="N9" s="190"/>
      <c r="O9" s="188"/>
      <c r="P9" s="188">
        <v>1</v>
      </c>
      <c r="Q9" s="188"/>
      <c r="R9" s="188"/>
      <c r="S9" s="67">
        <f>SUM(C9:J9)</f>
        <v>0</v>
      </c>
      <c r="T9" s="67">
        <f>SUM(K9:R9)</f>
        <v>1</v>
      </c>
      <c r="U9" s="67">
        <f>SUM(D9:F9,L9:N9)</f>
        <v>0</v>
      </c>
      <c r="V9" s="67">
        <f>SUM(G9:J9,O9:R9)</f>
        <v>1</v>
      </c>
      <c r="W9" s="67">
        <f>SUM(S9:T9)</f>
        <v>1</v>
      </c>
    </row>
    <row r="10" ht="18" customHeight="1">
      <c r="A10" s="159"/>
      <c r="B10" s="184">
        <v>39119.527777777781</v>
      </c>
      <c r="C10" s="185"/>
      <c r="D10" s="186"/>
      <c r="E10" s="186"/>
      <c r="F10" s="186"/>
      <c r="G10" s="187"/>
      <c r="H10" s="188">
        <v>1</v>
      </c>
      <c r="I10" s="188"/>
      <c r="J10" s="188"/>
      <c r="K10" s="189"/>
      <c r="L10" s="190"/>
      <c r="M10" s="190"/>
      <c r="N10" s="190">
        <v>1</v>
      </c>
      <c r="O10" s="188"/>
      <c r="P10" s="188"/>
      <c r="Q10" s="188"/>
      <c r="R10" s="188"/>
      <c r="S10" s="67">
        <f>SUM(C10:J10)</f>
        <v>1</v>
      </c>
      <c r="T10" s="67">
        <f>SUM(K10:R10)</f>
        <v>1</v>
      </c>
      <c r="U10" s="67">
        <f>SUM(D10:F10,L10:N10)</f>
        <v>1</v>
      </c>
      <c r="V10" s="67">
        <f>SUM(G10:J10,O10:R10)</f>
        <v>1</v>
      </c>
      <c r="W10" s="67">
        <f>SUM(S10:T10)</f>
        <v>2</v>
      </c>
    </row>
    <row r="11" ht="18" customHeight="1">
      <c r="A11" s="159"/>
      <c r="B11" s="184">
        <v>39119.529166666667</v>
      </c>
      <c r="C11" s="185"/>
      <c r="D11" s="186"/>
      <c r="E11" s="186"/>
      <c r="F11" s="186"/>
      <c r="G11" s="187"/>
      <c r="H11" s="188"/>
      <c r="I11" s="188"/>
      <c r="J11" s="188"/>
      <c r="K11" s="189"/>
      <c r="L11" s="190"/>
      <c r="M11" s="190"/>
      <c r="N11" s="190"/>
      <c r="O11" s="188"/>
      <c r="P11" s="188"/>
      <c r="Q11" s="188"/>
      <c r="R11" s="188">
        <v>1</v>
      </c>
      <c r="S11" s="67">
        <f>SUM(C11:J11)</f>
        <v>0</v>
      </c>
      <c r="T11" s="67">
        <f>SUM(K11:R11)</f>
        <v>1</v>
      </c>
      <c r="U11" s="67">
        <f>SUM(D11:F11,L11:N11)</f>
        <v>0</v>
      </c>
      <c r="V11" s="67">
        <f>SUM(G11:J11,O11:R11)</f>
        <v>1</v>
      </c>
      <c r="W11" s="67">
        <f>SUM(S11:T11)</f>
        <v>1</v>
      </c>
    </row>
    <row r="12" ht="18" customHeight="1">
      <c r="A12" s="159"/>
      <c r="B12" s="184">
        <v>39119.530555555553</v>
      </c>
      <c r="C12" s="185"/>
      <c r="D12" s="186"/>
      <c r="E12" s="186"/>
      <c r="F12" s="186"/>
      <c r="G12" s="187"/>
      <c r="H12" s="188"/>
      <c r="I12" s="188">
        <v>1</v>
      </c>
      <c r="J12" s="188"/>
      <c r="K12" s="189"/>
      <c r="L12" s="190"/>
      <c r="M12" s="190"/>
      <c r="N12" s="190"/>
      <c r="O12" s="188"/>
      <c r="P12" s="188"/>
      <c r="Q12" s="188"/>
      <c r="R12" s="188"/>
      <c r="S12" s="67">
        <f>SUM(C12:J12)</f>
        <v>1</v>
      </c>
      <c r="T12" s="67">
        <f>SUM(K12:R12)</f>
        <v>0</v>
      </c>
      <c r="U12" s="67">
        <f>SUM(D12:F12,L12:N12)</f>
        <v>0</v>
      </c>
      <c r="V12" s="67">
        <f>SUM(G12:J12,O12:R12)</f>
        <v>1</v>
      </c>
      <c r="W12" s="67">
        <f>SUM(S12:T12)</f>
        <v>1</v>
      </c>
    </row>
    <row r="13" ht="18" customHeight="1">
      <c r="A13" s="159"/>
      <c r="B13" s="184">
        <v>39119.531944444447</v>
      </c>
      <c r="C13" s="185"/>
      <c r="D13" s="186"/>
      <c r="E13" s="186"/>
      <c r="F13" s="186"/>
      <c r="G13" s="187"/>
      <c r="H13" s="188"/>
      <c r="I13" s="188"/>
      <c r="J13" s="188"/>
      <c r="K13" s="189"/>
      <c r="L13" s="190">
        <v>1</v>
      </c>
      <c r="M13" s="190"/>
      <c r="N13" s="190"/>
      <c r="O13" s="188"/>
      <c r="P13" s="188"/>
      <c r="Q13" s="188"/>
      <c r="R13" s="188"/>
      <c r="S13" s="67">
        <f>SUM(C13:J13)</f>
        <v>0</v>
      </c>
      <c r="T13" s="67">
        <f>SUM(K13:R13)</f>
        <v>1</v>
      </c>
      <c r="U13" s="67">
        <f>SUM(D13:F13,L13:N13)</f>
        <v>1</v>
      </c>
      <c r="V13" s="67">
        <f>SUM(G13:J13,O13:R13)</f>
        <v>0</v>
      </c>
      <c r="W13" s="67">
        <f>SUM(S13:T13)</f>
        <v>1</v>
      </c>
    </row>
    <row r="14" ht="18" customHeight="1">
      <c r="A14" s="159"/>
      <c r="B14" s="184">
        <v>39119.534722222219</v>
      </c>
      <c r="C14" s="185"/>
      <c r="D14" s="186"/>
      <c r="E14" s="186"/>
      <c r="F14" s="186"/>
      <c r="G14" s="187"/>
      <c r="H14" s="188"/>
      <c r="I14" s="188">
        <v>1</v>
      </c>
      <c r="J14" s="188"/>
      <c r="K14" s="189"/>
      <c r="L14" s="190"/>
      <c r="M14" s="190"/>
      <c r="N14" s="190"/>
      <c r="O14" s="188"/>
      <c r="P14" s="188"/>
      <c r="Q14" s="188"/>
      <c r="R14" s="188">
        <v>1</v>
      </c>
      <c r="S14" s="67">
        <f>SUM(C14:J14)</f>
        <v>1</v>
      </c>
      <c r="T14" s="67">
        <f>SUM(K14:R14)</f>
        <v>1</v>
      </c>
      <c r="U14" s="67">
        <f>SUM(D14:F14,L14:N14)</f>
        <v>0</v>
      </c>
      <c r="V14" s="67">
        <f>SUM(G14:J14,O14:R14)</f>
        <v>2</v>
      </c>
      <c r="W14" s="67">
        <f>SUM(S14:T14)</f>
        <v>2</v>
      </c>
    </row>
    <row r="15" ht="18" customHeight="1">
      <c r="A15" s="159"/>
      <c r="B15" s="184">
        <v>39119.535416666666</v>
      </c>
      <c r="C15" s="185">
        <v>1</v>
      </c>
      <c r="D15" s="186"/>
      <c r="E15" s="186"/>
      <c r="F15" s="186"/>
      <c r="G15" s="187"/>
      <c r="H15" s="188"/>
      <c r="I15" s="188"/>
      <c r="J15" s="188"/>
      <c r="K15" s="189"/>
      <c r="L15" s="190"/>
      <c r="M15" s="190"/>
      <c r="N15" s="190"/>
      <c r="O15" s="188"/>
      <c r="P15" s="188"/>
      <c r="Q15" s="188">
        <v>1</v>
      </c>
      <c r="R15" s="188"/>
      <c r="S15" s="67">
        <f>SUM(C15:J15)</f>
        <v>1</v>
      </c>
      <c r="T15" s="67">
        <f>SUM(K15:R15)</f>
        <v>1</v>
      </c>
      <c r="U15" s="67">
        <f>SUM(D15:F15,L15:N15)</f>
        <v>0</v>
      </c>
      <c r="V15" s="67">
        <f>SUM(G15:J15,O15:R15)</f>
        <v>1</v>
      </c>
      <c r="W15" s="67">
        <f>SUM(S15:T15)</f>
        <v>2</v>
      </c>
    </row>
    <row r="16" ht="18" customHeight="1">
      <c r="A16" s="159"/>
      <c r="B16" s="184">
        <v>39119.536805555559</v>
      </c>
      <c r="C16" s="185"/>
      <c r="D16" s="186"/>
      <c r="E16" s="186"/>
      <c r="F16" s="186"/>
      <c r="G16" s="187"/>
      <c r="H16" s="188"/>
      <c r="I16" s="188"/>
      <c r="J16" s="188"/>
      <c r="K16" s="189"/>
      <c r="L16" s="190"/>
      <c r="M16" s="190"/>
      <c r="N16" s="190"/>
      <c r="O16" s="188"/>
      <c r="P16" s="188"/>
      <c r="Q16" s="188"/>
      <c r="R16" s="188">
        <v>1</v>
      </c>
      <c r="S16" s="67">
        <f>SUM(C16:J16)</f>
        <v>0</v>
      </c>
      <c r="T16" s="67">
        <f>SUM(K16:R16)</f>
        <v>1</v>
      </c>
      <c r="U16" s="67">
        <f>SUM(D16:F16,L16:N16)</f>
        <v>0</v>
      </c>
      <c r="V16" s="67">
        <f>SUM(G16:J16,O16:R16)</f>
        <v>1</v>
      </c>
      <c r="W16" s="67">
        <f>SUM(S16:T16)</f>
        <v>1</v>
      </c>
    </row>
    <row r="17" ht="18" customHeight="1">
      <c r="A17" s="159"/>
      <c r="B17" s="184">
        <v>39119.538194444445</v>
      </c>
      <c r="C17" s="185"/>
      <c r="D17" s="186"/>
      <c r="E17" s="186"/>
      <c r="F17" s="186"/>
      <c r="G17" s="187"/>
      <c r="H17" s="188"/>
      <c r="I17" s="188"/>
      <c r="J17" s="188"/>
      <c r="K17" s="189"/>
      <c r="L17" s="190"/>
      <c r="M17" s="190"/>
      <c r="N17" s="190"/>
      <c r="O17" s="188"/>
      <c r="P17" s="188"/>
      <c r="Q17" s="188">
        <v>1</v>
      </c>
      <c r="R17" s="188"/>
      <c r="S17" s="67">
        <f>SUM(C17:J17)</f>
        <v>0</v>
      </c>
      <c r="T17" s="67">
        <f>SUM(K17:R17)</f>
        <v>1</v>
      </c>
      <c r="U17" s="67">
        <f>SUM(D17:F17,L17:N17)</f>
        <v>0</v>
      </c>
      <c r="V17" s="67">
        <f>SUM(G17:J17,O17:R17)</f>
        <v>1</v>
      </c>
      <c r="W17" s="67">
        <f>SUM(S17:T17)</f>
        <v>1</v>
      </c>
    </row>
    <row r="18" ht="18" customHeight="1">
      <c r="A18" s="159"/>
      <c r="B18" s="184">
        <v>39119.539583333331</v>
      </c>
      <c r="C18" s="185"/>
      <c r="D18" s="186"/>
      <c r="E18" s="186"/>
      <c r="F18" s="186"/>
      <c r="G18" s="187"/>
      <c r="H18" s="188"/>
      <c r="I18" s="188">
        <v>1</v>
      </c>
      <c r="J18" s="188"/>
      <c r="K18" s="189"/>
      <c r="L18" s="190"/>
      <c r="M18" s="190"/>
      <c r="N18" s="190">
        <v>1</v>
      </c>
      <c r="O18" s="188"/>
      <c r="P18" s="188">
        <v>1</v>
      </c>
      <c r="Q18" s="188"/>
      <c r="R18" s="188"/>
      <c r="S18" s="67">
        <f>SUM(C18:J18)</f>
        <v>1</v>
      </c>
      <c r="T18" s="67">
        <f>SUM(K18:R18)</f>
        <v>2</v>
      </c>
      <c r="U18" s="67">
        <f>SUM(D18:F18,L18:N18)</f>
        <v>1</v>
      </c>
      <c r="V18" s="67">
        <f>SUM(G18:J18,O18:R18)</f>
        <v>2</v>
      </c>
      <c r="W18" s="67">
        <f>SUM(S18:T18)</f>
        <v>3</v>
      </c>
    </row>
    <row r="19" ht="18" customHeight="1">
      <c r="A19" s="159"/>
      <c r="B19" s="184">
        <v>39120.541666666664</v>
      </c>
      <c r="C19" s="185"/>
      <c r="D19" s="186"/>
      <c r="E19" s="186"/>
      <c r="F19" s="186"/>
      <c r="G19" s="187">
        <v>1</v>
      </c>
      <c r="H19" s="188"/>
      <c r="I19" s="188"/>
      <c r="J19" s="188"/>
      <c r="K19" s="189">
        <v>1</v>
      </c>
      <c r="L19" s="190"/>
      <c r="M19" s="190"/>
      <c r="N19" s="190">
        <v>1</v>
      </c>
      <c r="O19" s="188"/>
      <c r="P19" s="188"/>
      <c r="Q19" s="188"/>
      <c r="R19" s="188"/>
      <c r="S19" s="67">
        <f>SUM(C19:J19)</f>
        <v>1</v>
      </c>
      <c r="T19" s="67">
        <f>SUM(K19:R19)</f>
        <v>2</v>
      </c>
      <c r="U19" s="67">
        <f>SUM(D19:F19,L19:N19)</f>
        <v>1</v>
      </c>
      <c r="V19" s="67">
        <f>SUM(G19:J19,O19:R19)</f>
        <v>1</v>
      </c>
      <c r="W19" s="67">
        <f>SUM(S19:T19)</f>
        <v>3</v>
      </c>
    </row>
    <row r="20" ht="18" customHeight="1">
      <c r="A20" s="159"/>
      <c r="B20" s="184">
        <v>39120.545833333330</v>
      </c>
      <c r="C20" s="185">
        <v>1</v>
      </c>
      <c r="D20" s="186"/>
      <c r="E20" s="186"/>
      <c r="F20" s="186"/>
      <c r="G20" s="187"/>
      <c r="H20" s="188"/>
      <c r="I20" s="188"/>
      <c r="J20" s="188"/>
      <c r="K20" s="189"/>
      <c r="L20" s="190"/>
      <c r="M20" s="190"/>
      <c r="N20" s="190">
        <v>1</v>
      </c>
      <c r="O20" s="188"/>
      <c r="P20" s="188"/>
      <c r="Q20" s="188"/>
      <c r="R20" s="188"/>
      <c r="S20" s="67">
        <f>SUM(C20:J20)</f>
        <v>1</v>
      </c>
      <c r="T20" s="67">
        <f>SUM(K20:R20)</f>
        <v>1</v>
      </c>
      <c r="U20" s="67">
        <f>SUM(D20:F20,L20:N20)</f>
        <v>1</v>
      </c>
      <c r="V20" s="67">
        <f>SUM(G20:J20,O20:R20)</f>
        <v>0</v>
      </c>
      <c r="W20" s="67">
        <f>SUM(S20:T20)</f>
        <v>2</v>
      </c>
    </row>
    <row r="21" ht="18" customHeight="1">
      <c r="A21" s="159"/>
      <c r="B21" s="184">
        <v>39120.551388888889</v>
      </c>
      <c r="C21" s="185"/>
      <c r="D21" s="186"/>
      <c r="E21" s="186"/>
      <c r="F21" s="186"/>
      <c r="G21" s="187"/>
      <c r="H21" s="188"/>
      <c r="I21" s="188"/>
      <c r="J21" s="188"/>
      <c r="K21" s="189"/>
      <c r="L21" s="190"/>
      <c r="M21" s="190"/>
      <c r="N21" s="190"/>
      <c r="O21" s="188">
        <v>1</v>
      </c>
      <c r="P21" s="188"/>
      <c r="Q21" s="188"/>
      <c r="R21" s="188"/>
      <c r="S21" s="67">
        <f>SUM(C21:J21)</f>
        <v>0</v>
      </c>
      <c r="T21" s="67">
        <f>SUM(K21:R21)</f>
        <v>1</v>
      </c>
      <c r="U21" s="67">
        <f>SUM(D21:F21,L21:N21)</f>
        <v>0</v>
      </c>
      <c r="V21" s="67">
        <f>SUM(G21:J21,O21:R21)</f>
        <v>1</v>
      </c>
      <c r="W21" s="67">
        <f>SUM(S21:T21)</f>
        <v>1</v>
      </c>
    </row>
    <row r="22" ht="18" customHeight="1">
      <c r="A22" s="159"/>
      <c r="B22" s="184">
        <v>39120.552083333336</v>
      </c>
      <c r="C22" s="185">
        <v>1</v>
      </c>
      <c r="D22" s="186"/>
      <c r="E22" s="186"/>
      <c r="F22" s="186"/>
      <c r="G22" s="187">
        <v>1</v>
      </c>
      <c r="H22" s="188"/>
      <c r="I22" s="188"/>
      <c r="J22" s="188"/>
      <c r="K22" s="189"/>
      <c r="L22" s="190"/>
      <c r="M22" s="190"/>
      <c r="N22" s="190"/>
      <c r="O22" s="188"/>
      <c r="P22" s="188"/>
      <c r="Q22" s="188"/>
      <c r="R22" s="188"/>
      <c r="S22" s="67">
        <f>SUM(C22:J22)</f>
        <v>2</v>
      </c>
      <c r="T22" s="67">
        <f>SUM(K22:R22)</f>
        <v>0</v>
      </c>
      <c r="U22" s="67">
        <f>SUM(D22:F22,L22:N22)</f>
        <v>0</v>
      </c>
      <c r="V22" s="67">
        <f>SUM(G22:J22,O22:R22)</f>
        <v>1</v>
      </c>
      <c r="W22" s="67">
        <f>SUM(S22:T22)</f>
        <v>2</v>
      </c>
    </row>
    <row r="23" ht="18" customHeight="1">
      <c r="A23" s="159"/>
      <c r="B23" s="184">
        <v>39120.557638888888</v>
      </c>
      <c r="C23" s="185"/>
      <c r="D23" s="186"/>
      <c r="E23" s="186"/>
      <c r="F23" s="186"/>
      <c r="G23" s="187"/>
      <c r="H23" s="188">
        <v>1</v>
      </c>
      <c r="I23" s="188"/>
      <c r="J23" s="188"/>
      <c r="K23" s="189"/>
      <c r="L23" s="190"/>
      <c r="M23" s="190"/>
      <c r="N23" s="190"/>
      <c r="O23" s="188"/>
      <c r="P23" s="188"/>
      <c r="Q23" s="188"/>
      <c r="R23" s="188"/>
      <c r="S23" s="67">
        <f>SUM(C23:J23)</f>
        <v>1</v>
      </c>
      <c r="T23" s="67">
        <f>SUM(K23:R23)</f>
        <v>0</v>
      </c>
      <c r="U23" s="67">
        <f>SUM(D23:F23,L23:N23)</f>
        <v>0</v>
      </c>
      <c r="V23" s="67">
        <f>SUM(G23:J23,O23:R23)</f>
        <v>1</v>
      </c>
      <c r="W23" s="67">
        <f>SUM(S23:T23)</f>
        <v>1</v>
      </c>
    </row>
    <row r="24" ht="18" customHeight="1">
      <c r="A24" s="159"/>
      <c r="B24" s="184">
        <v>39120.559027777781</v>
      </c>
      <c r="C24" s="185"/>
      <c r="D24" s="186"/>
      <c r="E24" s="186"/>
      <c r="F24" s="186"/>
      <c r="G24" s="187"/>
      <c r="H24" s="188"/>
      <c r="I24" s="188"/>
      <c r="J24" s="188"/>
      <c r="K24" s="189"/>
      <c r="L24" s="190"/>
      <c r="M24" s="190"/>
      <c r="N24" s="190"/>
      <c r="O24" s="188"/>
      <c r="P24" s="188">
        <v>1</v>
      </c>
      <c r="Q24" s="188"/>
      <c r="R24" s="188"/>
      <c r="S24" s="67">
        <f>SUM(C24:J24)</f>
        <v>0</v>
      </c>
      <c r="T24" s="67">
        <f>SUM(K24:R24)</f>
        <v>1</v>
      </c>
      <c r="U24" s="67">
        <f>SUM(D24:F24,L24:N24)</f>
        <v>0</v>
      </c>
      <c r="V24" s="67">
        <f>SUM(G24:J24,O24:R24)</f>
        <v>1</v>
      </c>
      <c r="W24" s="67">
        <f>SUM(S24:T24)</f>
        <v>1</v>
      </c>
    </row>
    <row r="25" ht="18" customHeight="1">
      <c r="A25" s="159"/>
      <c r="B25" s="184">
        <v>39120.559722222220</v>
      </c>
      <c r="C25" s="185"/>
      <c r="D25" s="186"/>
      <c r="E25" s="186"/>
      <c r="F25" s="186"/>
      <c r="G25" s="187"/>
      <c r="H25" s="188">
        <v>1</v>
      </c>
      <c r="I25" s="188"/>
      <c r="J25" s="188"/>
      <c r="K25" s="189"/>
      <c r="L25" s="190"/>
      <c r="M25" s="190"/>
      <c r="N25" s="190"/>
      <c r="O25" s="188"/>
      <c r="P25" s="188"/>
      <c r="Q25" s="188"/>
      <c r="R25" s="188"/>
      <c r="S25" s="67">
        <f>SUM(C25:J25)</f>
        <v>1</v>
      </c>
      <c r="T25" s="67">
        <f>SUM(K25:R25)</f>
        <v>0</v>
      </c>
      <c r="U25" s="67">
        <f>SUM(D25:F25,L25:N25)</f>
        <v>0</v>
      </c>
      <c r="V25" s="67">
        <f>SUM(G25:J25,O25:R25)</f>
        <v>1</v>
      </c>
      <c r="W25" s="67">
        <f>SUM(S25:T25)</f>
        <v>1</v>
      </c>
    </row>
    <row r="26" ht="18" customHeight="1">
      <c r="A26" s="159"/>
      <c r="B26" s="184">
        <v>39120.561805555553</v>
      </c>
      <c r="C26" s="185"/>
      <c r="D26" s="186"/>
      <c r="E26" s="186"/>
      <c r="F26" s="186"/>
      <c r="G26" s="187"/>
      <c r="H26" s="188"/>
      <c r="I26" s="188"/>
      <c r="J26" s="188"/>
      <c r="K26" s="189"/>
      <c r="L26" s="190">
        <v>1</v>
      </c>
      <c r="M26" s="190"/>
      <c r="N26" s="190"/>
      <c r="O26" s="188"/>
      <c r="P26" s="188"/>
      <c r="Q26" s="188"/>
      <c r="R26" s="188"/>
      <c r="S26" s="67">
        <f>SUM(C26:J26)</f>
        <v>0</v>
      </c>
      <c r="T26" s="67">
        <f>SUM(K26:R26)</f>
        <v>1</v>
      </c>
      <c r="U26" s="67">
        <f>SUM(D26:F26,L26:N26)</f>
        <v>1</v>
      </c>
      <c r="V26" s="67">
        <f>SUM(G26:J26,O26:R26)</f>
        <v>0</v>
      </c>
      <c r="W26" s="67">
        <f>SUM(S26:T26)</f>
        <v>1</v>
      </c>
    </row>
    <row r="27" ht="18" customHeight="1">
      <c r="A27" s="159"/>
      <c r="B27" s="184">
        <v>39120.564583333333</v>
      </c>
      <c r="C27" s="185"/>
      <c r="D27" s="186"/>
      <c r="E27" s="186"/>
      <c r="F27" s="186"/>
      <c r="G27" s="187"/>
      <c r="H27" s="188"/>
      <c r="I27" s="188"/>
      <c r="J27" s="188"/>
      <c r="K27" s="189"/>
      <c r="L27" s="190"/>
      <c r="M27" s="190"/>
      <c r="N27" s="190"/>
      <c r="O27" s="188"/>
      <c r="P27" s="188"/>
      <c r="Q27" s="188"/>
      <c r="R27" s="188"/>
      <c r="S27" s="67">
        <f>SUM(C27:J27)</f>
        <v>0</v>
      </c>
      <c r="T27" s="67">
        <f>SUM(K27:R27)</f>
        <v>0</v>
      </c>
      <c r="U27" s="67">
        <f>SUM(D27:F27,L27:N27)</f>
        <v>0</v>
      </c>
      <c r="V27" s="67">
        <f>SUM(G27:J27,O27:R27)</f>
        <v>0</v>
      </c>
      <c r="W27" s="67">
        <f>SUM(S27:T27)</f>
        <v>0</v>
      </c>
    </row>
    <row r="28" ht="18" customHeight="1">
      <c r="A28" s="159"/>
      <c r="B28" t="s" s="161">
        <v>263</v>
      </c>
      <c r="C28" t="s" s="185">
        <v>276</v>
      </c>
      <c r="D28" s="186">
        <f>SUM(D7:D26)</f>
        <v>0</v>
      </c>
      <c r="E28" s="186"/>
      <c r="F28" s="186">
        <f>SUM(F7:F26)</f>
        <v>0</v>
      </c>
      <c r="G28" s="187">
        <f>SUM(G7:G26)</f>
        <v>2</v>
      </c>
      <c r="H28" s="188">
        <f>SUM(H7:H26)</f>
        <v>3</v>
      </c>
      <c r="I28" s="188">
        <f>SUM(I7:I26)</f>
        <v>4</v>
      </c>
      <c r="J28" s="188">
        <f>SUM(J7:J26)</f>
        <v>0</v>
      </c>
      <c r="K28" t="s" s="189">
        <v>276</v>
      </c>
      <c r="L28" s="190">
        <f>SUM(L7:L26)</f>
        <v>2</v>
      </c>
      <c r="M28" s="190">
        <f>SUM(M7:M26)</f>
        <v>0</v>
      </c>
      <c r="N28" s="190">
        <f>SUM(N7:N26)</f>
        <v>4</v>
      </c>
      <c r="O28" s="188">
        <f>SUM(O7:O26)</f>
        <v>1</v>
      </c>
      <c r="P28" s="188">
        <f>SUM(P7:P26)</f>
        <v>4</v>
      </c>
      <c r="Q28" s="188">
        <f>SUM(Q7:Q26)</f>
        <v>3</v>
      </c>
      <c r="R28" s="188">
        <f>SUM(R7:R26)</f>
        <v>4</v>
      </c>
      <c r="S28" t="s" s="67">
        <v>276</v>
      </c>
      <c r="T28" t="s" s="67">
        <v>276</v>
      </c>
      <c r="U28" t="s" s="67">
        <v>276</v>
      </c>
      <c r="V28" t="s" s="67">
        <v>276</v>
      </c>
      <c r="W28" t="s" s="67">
        <v>276</v>
      </c>
    </row>
    <row r="29" ht="18" customHeight="1">
      <c r="A29" s="159"/>
      <c r="B29" t="s" s="161">
        <v>277</v>
      </c>
      <c r="C29" s="185">
        <f>SUM(C8:C27)</f>
        <v>3</v>
      </c>
      <c r="D29" s="191">
        <f>SUM(D28:F28)</f>
        <v>0</v>
      </c>
      <c r="E29" s="192"/>
      <c r="F29" s="193"/>
      <c r="G29" s="187">
        <f>SUM(G28:J28)</f>
        <v>9</v>
      </c>
      <c r="H29" s="10"/>
      <c r="I29" s="10"/>
      <c r="J29" s="10"/>
      <c r="K29" s="189">
        <f>SUM(K8:K27)</f>
        <v>1</v>
      </c>
      <c r="L29" s="190">
        <f>SUM(L28:N28)</f>
        <v>6</v>
      </c>
      <c r="M29" s="10"/>
      <c r="N29" s="10"/>
      <c r="O29" s="188">
        <f>SUM(O28:R28)</f>
        <v>12</v>
      </c>
      <c r="P29" s="10"/>
      <c r="Q29" s="10"/>
      <c r="R29" s="10"/>
      <c r="S29" s="67">
        <f>SUM(C29:J29)</f>
        <v>12</v>
      </c>
      <c r="T29" s="67">
        <f>SUM(K29:R29)</f>
        <v>19</v>
      </c>
      <c r="U29" s="67">
        <f>SUM(U8:U27)</f>
        <v>6</v>
      </c>
      <c r="V29" s="67">
        <f>SUM(V8:V27)</f>
        <v>21</v>
      </c>
      <c r="W29" s="67">
        <f>SUM(S29:T29)</f>
        <v>31</v>
      </c>
    </row>
    <row r="30" ht="17" customHeight="1">
      <c r="A30" s="159"/>
      <c r="B30" t="s" s="67">
        <v>278</v>
      </c>
      <c r="C30" s="189"/>
      <c r="D30" s="194">
        <f>'Sheet 1 - Production Sheet'!$AI$104+D29</f>
        <v>3.261578604044358</v>
      </c>
      <c r="E30" s="10"/>
      <c r="F30" s="10"/>
      <c r="G30" s="188"/>
      <c r="H30" s="10"/>
      <c r="I30" s="10"/>
      <c r="J30" s="10"/>
      <c r="K30" s="189"/>
      <c r="L30" s="194">
        <f>'Sheet 1 - Production Sheet'!$AI$104+L29</f>
        <v>9.261578604044358</v>
      </c>
      <c r="M30" s="10"/>
      <c r="N30" s="10"/>
      <c r="O30" s="188"/>
      <c r="P30" s="10"/>
      <c r="Q30" s="10"/>
      <c r="R30" s="10"/>
      <c r="S30" s="195">
        <f>'Sheet 1 - Production Sheet'!$AI$104+S29</f>
        <v>15.26157860404436</v>
      </c>
      <c r="T30" s="195">
        <f>'Sheet 1 - Production Sheet'!$AI$104+T29</f>
        <v>22.26157860404436</v>
      </c>
      <c r="U30" s="195">
        <f>'Sheet 1 - Production Sheet'!$AZ$104+U29</f>
        <v>12.52315720808872</v>
      </c>
      <c r="V30" s="67"/>
      <c r="W30" s="195">
        <f>'Sheet 1 - Production Sheet'!$AZ$104+W29</f>
        <v>37.52315720808872</v>
      </c>
    </row>
    <row r="31" ht="17" customHeight="1">
      <c r="A31" s="159"/>
      <c r="B31" t="s" s="67">
        <v>279</v>
      </c>
      <c r="C31" s="189"/>
      <c r="D31" s="194">
        <f>'Sheet 1 - Production Sheet'!$AI$103+D29</f>
        <v>1.956947162426614</v>
      </c>
      <c r="E31" s="10"/>
      <c r="F31" s="10"/>
      <c r="G31" s="188"/>
      <c r="H31" s="10"/>
      <c r="I31" s="10"/>
      <c r="J31" s="10"/>
      <c r="K31" s="189"/>
      <c r="L31" s="194">
        <f>'Sheet 1 - Production Sheet'!$AI$103+L29</f>
        <v>7.956947162426614</v>
      </c>
      <c r="M31" s="10"/>
      <c r="N31" s="10"/>
      <c r="O31" s="188"/>
      <c r="P31" s="10"/>
      <c r="Q31" s="10"/>
      <c r="R31" s="10"/>
      <c r="S31" s="195">
        <f>'Sheet 1 - Production Sheet'!$AI$103+S29</f>
        <v>13.95694716242661</v>
      </c>
      <c r="T31" s="195">
        <f>'Sheet 1 - Production Sheet'!$AI$103+T29</f>
        <v>20.95694716242662</v>
      </c>
      <c r="U31" s="195">
        <f>'Sheet 1 - Production Sheet'!$AZ$103+U29</f>
        <v>9.913894324853228</v>
      </c>
      <c r="V31" s="67"/>
      <c r="W31" s="195">
        <f>'Sheet 1 - Production Sheet'!$AZ$103+W29</f>
        <v>34.91389432485323</v>
      </c>
    </row>
    <row r="32" ht="17" customHeight="1">
      <c r="A32" s="159"/>
      <c r="B32" t="s" s="67">
        <v>280</v>
      </c>
      <c r="C32" s="189"/>
      <c r="D32" s="196">
        <f>'Sheet 1 - Production Sheet'!$AI$104/D29</f>
      </c>
      <c r="E32" s="10"/>
      <c r="F32" s="10"/>
      <c r="G32" s="188"/>
      <c r="H32" s="10"/>
      <c r="I32" s="10"/>
      <c r="J32" s="10"/>
      <c r="K32" s="189"/>
      <c r="L32" s="196">
        <f>'Sheet 1 - Production Sheet'!$AI$104/L29</f>
        <v>0.543596434007393</v>
      </c>
      <c r="M32" s="10"/>
      <c r="N32" s="10"/>
      <c r="O32" s="188"/>
      <c r="P32" s="10"/>
      <c r="Q32" s="10"/>
      <c r="R32" s="10"/>
      <c r="S32" s="66">
        <f>'Sheet 1 - Production Sheet'!$AI$104/S29</f>
        <v>0.2717982170036965</v>
      </c>
      <c r="T32" s="66">
        <f>'Sheet 1 - Production Sheet'!$AI$104/T29</f>
        <v>0.1716620317918083</v>
      </c>
      <c r="U32" s="66">
        <f>'Sheet 1 - Production Sheet'!$AZ$104/U29</f>
        <v>1.087192868014786</v>
      </c>
      <c r="V32" s="67"/>
      <c r="W32" s="66">
        <f>'Sheet 1 - Production Sheet'!$AZ$104/W29</f>
        <v>0.2104244260673779</v>
      </c>
    </row>
    <row r="33" ht="17" customHeight="1">
      <c r="A33" s="159"/>
      <c r="B33" t="s" s="67">
        <v>281</v>
      </c>
      <c r="C33" s="189"/>
      <c r="D33" s="196">
        <f>'Sheet 1 - Production Sheet'!$AI$103/D29</f>
      </c>
      <c r="E33" s="10"/>
      <c r="F33" s="10"/>
      <c r="G33" s="188"/>
      <c r="H33" s="10"/>
      <c r="I33" s="10"/>
      <c r="J33" s="10"/>
      <c r="K33" s="189"/>
      <c r="L33" s="196">
        <f>'Sheet 1 - Production Sheet'!$AI$103/L29</f>
        <v>0.3261578604044357</v>
      </c>
      <c r="M33" s="10"/>
      <c r="N33" s="10"/>
      <c r="O33" s="188"/>
      <c r="P33" s="10"/>
      <c r="Q33" s="10"/>
      <c r="R33" s="10"/>
      <c r="S33" s="66">
        <f>'Sheet 1 - Production Sheet'!$AI$103/S29</f>
        <v>0.1630789302022178</v>
      </c>
      <c r="T33" s="66">
        <f>'Sheet 1 - Production Sheet'!$AI$103/T29</f>
        <v>0.102997219075085</v>
      </c>
      <c r="U33" s="66">
        <f>'Sheet 1 - Production Sheet'!$AZ$103/U29</f>
        <v>0.6523157208088713</v>
      </c>
      <c r="V33" s="67"/>
      <c r="W33" s="66">
        <f>'Sheet 1 - Production Sheet'!$AZ$103/W29</f>
        <v>0.1262546556404267</v>
      </c>
    </row>
    <row r="34" ht="32" customHeight="1">
      <c r="A34" s="162"/>
      <c r="B34" t="s" s="163">
        <v>282</v>
      </c>
      <c r="C34" t="s" s="164">
        <v>259</v>
      </c>
      <c r="D34" s="10"/>
      <c r="E34" s="10"/>
      <c r="F34" s="10"/>
      <c r="G34" s="10"/>
      <c r="H34" s="10"/>
      <c r="I34" s="10"/>
      <c r="J34" s="10"/>
      <c r="K34" t="s" s="164">
        <v>260</v>
      </c>
      <c r="L34" s="10"/>
      <c r="M34" s="10"/>
      <c r="N34" s="10"/>
      <c r="O34" s="10"/>
      <c r="P34" s="10"/>
      <c r="Q34" s="10"/>
      <c r="R34" s="10"/>
      <c r="S34" t="s" s="47">
        <v>259</v>
      </c>
      <c r="T34" t="s" s="47">
        <v>260</v>
      </c>
      <c r="U34" t="s" s="47">
        <v>261</v>
      </c>
      <c r="V34" t="s" s="47">
        <v>262</v>
      </c>
      <c r="W34" t="s" s="47">
        <v>263</v>
      </c>
    </row>
    <row r="35" ht="19" customHeight="1">
      <c r="A35" s="166"/>
      <c r="B35" t="s" s="161">
        <v>264</v>
      </c>
      <c r="C35" t="s" s="172">
        <v>265</v>
      </c>
      <c r="D35" t="s" s="173">
        <v>261</v>
      </c>
      <c r="E35" s="10"/>
      <c r="F35" s="10"/>
      <c r="G35" t="s" s="174">
        <v>266</v>
      </c>
      <c r="H35" s="10"/>
      <c r="I35" s="10"/>
      <c r="J35" s="10"/>
      <c r="K35" t="s" s="172">
        <v>265</v>
      </c>
      <c r="L35" t="s" s="173">
        <v>261</v>
      </c>
      <c r="M35" s="10"/>
      <c r="N35" s="10"/>
      <c r="O35" t="s" s="174">
        <v>266</v>
      </c>
      <c r="P35" s="10"/>
      <c r="Q35" s="10"/>
      <c r="R35" s="10"/>
      <c r="S35" s="175"/>
      <c r="T35" s="175"/>
      <c r="U35" s="175"/>
      <c r="V35" s="175"/>
      <c r="W35" s="175"/>
    </row>
    <row r="36" ht="44" customHeight="1">
      <c r="A36" s="158"/>
      <c r="B36" s="176">
        <v>39120</v>
      </c>
      <c r="C36" t="s" s="181">
        <v>267</v>
      </c>
      <c r="D36" t="s" s="182">
        <v>268</v>
      </c>
      <c r="E36" t="s" s="182">
        <v>269</v>
      </c>
      <c r="F36" t="s" s="182">
        <v>270</v>
      </c>
      <c r="G36" t="s" s="180">
        <v>271</v>
      </c>
      <c r="H36" t="s" s="180">
        <v>272</v>
      </c>
      <c r="I36" t="s" s="180">
        <v>273</v>
      </c>
      <c r="J36" t="s" s="180">
        <v>274</v>
      </c>
      <c r="K36" t="s" s="181">
        <v>267</v>
      </c>
      <c r="L36" t="s" s="182">
        <v>268</v>
      </c>
      <c r="M36" t="s" s="182">
        <v>269</v>
      </c>
      <c r="N36" t="s" s="182">
        <v>270</v>
      </c>
      <c r="O36" t="s" s="180">
        <v>271</v>
      </c>
      <c r="P36" t="s" s="180">
        <v>272</v>
      </c>
      <c r="Q36" t="s" s="180">
        <v>273</v>
      </c>
      <c r="R36" t="s" s="180">
        <v>274</v>
      </c>
      <c r="S36" t="s" s="183">
        <v>275</v>
      </c>
      <c r="T36" t="s" s="183">
        <v>275</v>
      </c>
      <c r="U36" t="s" s="183">
        <v>275</v>
      </c>
      <c r="V36" t="s" s="183">
        <v>275</v>
      </c>
      <c r="W36" t="s" s="183">
        <v>263</v>
      </c>
    </row>
    <row r="37" ht="18" customHeight="1">
      <c r="A37" s="159"/>
      <c r="B37" s="184">
        <v>39120.649305555555</v>
      </c>
      <c r="C37" s="189"/>
      <c r="D37" s="190"/>
      <c r="E37" s="190"/>
      <c r="F37" s="190"/>
      <c r="G37" s="188"/>
      <c r="H37" s="188"/>
      <c r="I37" s="188">
        <v>1</v>
      </c>
      <c r="J37" s="188"/>
      <c r="K37" s="189"/>
      <c r="L37" s="190"/>
      <c r="M37" s="190"/>
      <c r="N37" s="190"/>
      <c r="O37" s="188"/>
      <c r="P37" s="188"/>
      <c r="Q37" s="188"/>
      <c r="R37" s="188"/>
      <c r="S37" s="67">
        <f>SUM(C37:J37)</f>
        <v>1</v>
      </c>
      <c r="T37" s="67">
        <f>SUM(K37:R37)</f>
        <v>0</v>
      </c>
      <c r="U37" s="67">
        <f>SUM(D37:F37,L37:N37)</f>
        <v>0</v>
      </c>
      <c r="V37" s="67">
        <f>SUM(G37:J37,O37:R37)</f>
        <v>1</v>
      </c>
      <c r="W37" s="67">
        <f>SUM(S37:T37)</f>
        <v>1</v>
      </c>
    </row>
    <row r="38" ht="18" customHeight="1">
      <c r="A38" s="159"/>
      <c r="B38" s="184">
        <v>39120.654861111114</v>
      </c>
      <c r="C38" s="189"/>
      <c r="D38" s="190"/>
      <c r="E38" s="190"/>
      <c r="F38" s="190"/>
      <c r="G38" s="188">
        <v>2</v>
      </c>
      <c r="H38" s="188"/>
      <c r="I38" s="188"/>
      <c r="J38" s="188"/>
      <c r="K38" s="189"/>
      <c r="L38" s="190"/>
      <c r="M38" s="190"/>
      <c r="N38" s="190"/>
      <c r="O38" s="188"/>
      <c r="P38" s="188"/>
      <c r="Q38" s="188"/>
      <c r="R38" s="188"/>
      <c r="S38" s="67">
        <f>SUM(C38:J38)</f>
        <v>2</v>
      </c>
      <c r="T38" s="67">
        <f>SUM(K38:R38)</f>
        <v>0</v>
      </c>
      <c r="U38" s="67">
        <f>SUM(D38:F38,L38:N38)</f>
        <v>0</v>
      </c>
      <c r="V38" s="67">
        <f>SUM(G38:J38,O38:R38)</f>
        <v>2</v>
      </c>
      <c r="W38" s="67">
        <f>SUM(S38:T38)</f>
        <v>2</v>
      </c>
    </row>
    <row r="39" ht="18" customHeight="1">
      <c r="A39" s="159"/>
      <c r="B39" s="184">
        <v>39120.65625</v>
      </c>
      <c r="C39" s="189"/>
      <c r="D39" s="190"/>
      <c r="E39" s="190"/>
      <c r="F39" s="190"/>
      <c r="G39" s="188"/>
      <c r="H39" s="188">
        <v>1</v>
      </c>
      <c r="I39" s="188"/>
      <c r="J39" s="188"/>
      <c r="K39" s="189"/>
      <c r="L39" s="190"/>
      <c r="M39" s="190"/>
      <c r="N39" s="190"/>
      <c r="O39" s="188"/>
      <c r="P39" s="188"/>
      <c r="Q39" s="188"/>
      <c r="R39" s="188"/>
      <c r="S39" s="67">
        <f>SUM(C39:J39)</f>
        <v>1</v>
      </c>
      <c r="T39" s="67">
        <f>SUM(K39:R39)</f>
        <v>0</v>
      </c>
      <c r="U39" s="67">
        <f>SUM(D39:F39,L39:N39)</f>
        <v>0</v>
      </c>
      <c r="V39" s="67">
        <f>SUM(G39:J39,O39:R39)</f>
        <v>1</v>
      </c>
      <c r="W39" s="67">
        <f>SUM(S39:T39)</f>
        <v>1</v>
      </c>
    </row>
    <row r="40" ht="18" customHeight="1">
      <c r="A40" s="159"/>
      <c r="B40" s="184">
        <v>39120.657638888886</v>
      </c>
      <c r="C40" s="189"/>
      <c r="D40" s="190"/>
      <c r="E40" s="190"/>
      <c r="F40" s="190"/>
      <c r="G40" s="188"/>
      <c r="H40" s="188"/>
      <c r="I40" s="188">
        <v>1</v>
      </c>
      <c r="J40" s="188"/>
      <c r="K40" s="189"/>
      <c r="L40" s="190"/>
      <c r="M40" s="190"/>
      <c r="N40" s="190">
        <v>1</v>
      </c>
      <c r="O40" s="188"/>
      <c r="P40" s="188"/>
      <c r="Q40" s="188"/>
      <c r="R40" s="188"/>
      <c r="S40" s="67">
        <f>SUM(C40:J40)</f>
        <v>1</v>
      </c>
      <c r="T40" s="67">
        <f>SUM(K40:R40)</f>
        <v>1</v>
      </c>
      <c r="U40" s="67">
        <f>SUM(D40:F40,L40:N40)</f>
        <v>1</v>
      </c>
      <c r="V40" s="67">
        <f>SUM(G40:J40,O40:R40)</f>
        <v>1</v>
      </c>
      <c r="W40" s="67">
        <f>SUM(S40:T40)</f>
        <v>2</v>
      </c>
    </row>
    <row r="41" ht="18" customHeight="1">
      <c r="A41" s="159"/>
      <c r="B41" s="184">
        <v>39120.660416666666</v>
      </c>
      <c r="C41" s="189"/>
      <c r="D41" s="190"/>
      <c r="E41" s="190"/>
      <c r="F41" s="190"/>
      <c r="G41" s="188"/>
      <c r="H41" s="188"/>
      <c r="I41" s="188"/>
      <c r="J41" s="188"/>
      <c r="K41" s="189"/>
      <c r="L41" s="190"/>
      <c r="M41" s="190"/>
      <c r="N41" s="190"/>
      <c r="O41" s="188"/>
      <c r="P41" s="188">
        <v>1</v>
      </c>
      <c r="Q41" s="188"/>
      <c r="R41" s="188"/>
      <c r="S41" s="67">
        <f>SUM(C41:J41)</f>
        <v>0</v>
      </c>
      <c r="T41" s="67">
        <f>SUM(K41:R41)</f>
        <v>1</v>
      </c>
      <c r="U41" s="67">
        <f>SUM(D41:F41,L41:N41)</f>
        <v>0</v>
      </c>
      <c r="V41" s="67">
        <f>SUM(G41:J41,O41:R41)</f>
        <v>1</v>
      </c>
      <c r="W41" s="67">
        <f>SUM(S41:T41)</f>
        <v>1</v>
      </c>
    </row>
    <row r="42" ht="18" customHeight="1">
      <c r="A42" s="159"/>
      <c r="B42" s="184">
        <v>39120.6625</v>
      </c>
      <c r="C42" s="189"/>
      <c r="D42" s="190"/>
      <c r="E42" s="190"/>
      <c r="F42" s="190"/>
      <c r="G42" s="188"/>
      <c r="H42" s="188"/>
      <c r="I42" s="188"/>
      <c r="J42" s="188"/>
      <c r="K42" s="189"/>
      <c r="L42" s="190">
        <v>1</v>
      </c>
      <c r="M42" s="190"/>
      <c r="N42" s="190"/>
      <c r="O42" s="188"/>
      <c r="P42" s="188"/>
      <c r="Q42" s="188"/>
      <c r="R42" s="188"/>
      <c r="S42" s="67">
        <f>SUM(C42:J42)</f>
        <v>0</v>
      </c>
      <c r="T42" s="67">
        <f>SUM(K42:R42)</f>
        <v>1</v>
      </c>
      <c r="U42" s="67">
        <f>SUM(D42:F42,L42:N42)</f>
        <v>1</v>
      </c>
      <c r="V42" s="67">
        <f>SUM(G42:J42,O42:R42)</f>
        <v>0</v>
      </c>
      <c r="W42" s="67">
        <f>SUM(S42:T42)</f>
        <v>1</v>
      </c>
    </row>
    <row r="43" ht="18" customHeight="1">
      <c r="A43" s="159"/>
      <c r="B43" s="184">
        <v>39120.663194444445</v>
      </c>
      <c r="C43" s="189">
        <v>1</v>
      </c>
      <c r="D43" s="190"/>
      <c r="E43" s="190"/>
      <c r="F43" s="190"/>
      <c r="G43" s="188"/>
      <c r="H43" s="188"/>
      <c r="I43" s="188"/>
      <c r="J43" s="188"/>
      <c r="K43" s="189"/>
      <c r="L43" s="190"/>
      <c r="M43" s="190"/>
      <c r="N43" s="190"/>
      <c r="O43" s="188"/>
      <c r="P43" s="188"/>
      <c r="Q43" s="188">
        <v>1</v>
      </c>
      <c r="R43" s="188"/>
      <c r="S43" s="67">
        <f>SUM(C43:J43)</f>
        <v>1</v>
      </c>
      <c r="T43" s="67">
        <f>SUM(K43:R43)</f>
        <v>1</v>
      </c>
      <c r="U43" s="67">
        <f>SUM(D43:F43,L43:N43)</f>
        <v>0</v>
      </c>
      <c r="V43" s="67">
        <f>SUM(G43:J43,O43:R43)</f>
        <v>1</v>
      </c>
      <c r="W43" s="67">
        <f>SUM(S43:T43)</f>
        <v>2</v>
      </c>
    </row>
    <row r="44" ht="18" customHeight="1">
      <c r="A44" s="159"/>
      <c r="B44" s="184">
        <v>39120.665277777778</v>
      </c>
      <c r="C44" s="189"/>
      <c r="D44" s="190"/>
      <c r="E44" s="190"/>
      <c r="F44" s="190"/>
      <c r="G44" s="188"/>
      <c r="H44" s="188">
        <v>1</v>
      </c>
      <c r="I44" s="188"/>
      <c r="J44" s="188"/>
      <c r="K44" s="189"/>
      <c r="L44" s="190"/>
      <c r="M44" s="190"/>
      <c r="N44" s="190"/>
      <c r="O44" s="188"/>
      <c r="P44" s="188"/>
      <c r="Q44" s="188"/>
      <c r="R44" s="188"/>
      <c r="S44" s="67">
        <f>SUM(C44:J44)</f>
        <v>1</v>
      </c>
      <c r="T44" s="67">
        <f>SUM(K44:R44)</f>
        <v>0</v>
      </c>
      <c r="U44" s="67">
        <f>SUM(D44:F44,L44:N44)</f>
        <v>0</v>
      </c>
      <c r="V44" s="67">
        <f>SUM(G44:J44,O44:R44)</f>
        <v>1</v>
      </c>
      <c r="W44" s="67">
        <f>SUM(S44:T44)</f>
        <v>1</v>
      </c>
    </row>
    <row r="45" ht="18" customHeight="1">
      <c r="A45" s="159"/>
      <c r="B45" s="184">
        <v>39120.665972222225</v>
      </c>
      <c r="C45" s="189"/>
      <c r="D45" s="190"/>
      <c r="E45" s="190"/>
      <c r="F45" s="190"/>
      <c r="G45" s="188"/>
      <c r="H45" s="188"/>
      <c r="I45" s="188"/>
      <c r="J45" s="188"/>
      <c r="K45" s="189"/>
      <c r="L45" s="190">
        <v>1</v>
      </c>
      <c r="M45" s="190">
        <v>1</v>
      </c>
      <c r="N45" s="190"/>
      <c r="O45" s="188"/>
      <c r="P45" s="188"/>
      <c r="Q45" s="188"/>
      <c r="R45" s="188"/>
      <c r="S45" s="67">
        <f>SUM(C45:J45)</f>
        <v>0</v>
      </c>
      <c r="T45" s="67">
        <f>SUM(K45:R45)</f>
        <v>2</v>
      </c>
      <c r="U45" s="67">
        <f>SUM(D45:F45,L45:N45)</f>
        <v>2</v>
      </c>
      <c r="V45" s="67">
        <f>SUM(G45:J45,O45:R45)</f>
        <v>0</v>
      </c>
      <c r="W45" s="67">
        <f>SUM(S45:T45)</f>
        <v>2</v>
      </c>
    </row>
    <row r="46" ht="18" customHeight="1">
      <c r="A46" s="159"/>
      <c r="B46" s="184">
        <v>39120.668055555558</v>
      </c>
      <c r="C46" s="189"/>
      <c r="D46" s="190"/>
      <c r="E46" s="190"/>
      <c r="F46" s="190"/>
      <c r="G46" s="188"/>
      <c r="H46" s="188"/>
      <c r="I46" s="188"/>
      <c r="J46" s="188"/>
      <c r="K46" s="189">
        <v>1</v>
      </c>
      <c r="L46" s="190"/>
      <c r="M46" s="190"/>
      <c r="N46" s="190"/>
      <c r="O46" s="188"/>
      <c r="P46" s="188"/>
      <c r="Q46" s="188"/>
      <c r="R46" s="188"/>
      <c r="S46" s="67">
        <f>SUM(C46:J46)</f>
        <v>0</v>
      </c>
      <c r="T46" s="67">
        <f>SUM(K46:R46)</f>
        <v>1</v>
      </c>
      <c r="U46" s="67">
        <f>SUM(D46:F46,L46:N46)</f>
        <v>0</v>
      </c>
      <c r="V46" s="67">
        <f>SUM(G46:J46,O46:R46)</f>
        <v>0</v>
      </c>
      <c r="W46" s="67">
        <f>SUM(S46:T46)</f>
        <v>1</v>
      </c>
    </row>
    <row r="47" ht="18" customHeight="1">
      <c r="A47" s="159"/>
      <c r="B47" s="184">
        <v>39120.670833333330</v>
      </c>
      <c r="C47" s="189"/>
      <c r="D47" s="190"/>
      <c r="E47" s="190"/>
      <c r="F47" s="190"/>
      <c r="G47" s="188"/>
      <c r="H47" s="188"/>
      <c r="I47" s="188"/>
      <c r="J47" s="188"/>
      <c r="K47" s="189"/>
      <c r="L47" s="190"/>
      <c r="M47" s="190"/>
      <c r="N47" s="190">
        <v>1</v>
      </c>
      <c r="O47" s="188"/>
      <c r="P47" s="188"/>
      <c r="Q47" s="188"/>
      <c r="R47" s="188"/>
      <c r="S47" s="67">
        <f>SUM(C47:J47)</f>
        <v>0</v>
      </c>
      <c r="T47" s="67">
        <f>SUM(K47:R47)</f>
        <v>1</v>
      </c>
      <c r="U47" s="67">
        <f>SUM(D47:F47,L47:N47)</f>
        <v>1</v>
      </c>
      <c r="V47" s="67">
        <f>SUM(G47:J47,O47:R47)</f>
        <v>0</v>
      </c>
      <c r="W47" s="67">
        <f>SUM(S47:T47)</f>
        <v>1</v>
      </c>
    </row>
    <row r="48" ht="18" customHeight="1">
      <c r="A48" s="159"/>
      <c r="B48" s="184">
        <v>39120.671527777777</v>
      </c>
      <c r="C48" s="189"/>
      <c r="D48" s="190"/>
      <c r="E48" s="190"/>
      <c r="F48" s="190">
        <v>1</v>
      </c>
      <c r="G48" s="188"/>
      <c r="H48" s="188"/>
      <c r="I48" s="188"/>
      <c r="J48" s="188"/>
      <c r="K48" s="189"/>
      <c r="L48" s="190"/>
      <c r="M48" s="190"/>
      <c r="N48" s="190"/>
      <c r="O48" s="188"/>
      <c r="P48" s="188">
        <v>1</v>
      </c>
      <c r="Q48" s="188"/>
      <c r="R48" s="188"/>
      <c r="S48" s="67">
        <f>SUM(C48:J48)</f>
        <v>1</v>
      </c>
      <c r="T48" s="67">
        <f>SUM(K48:R48)</f>
        <v>1</v>
      </c>
      <c r="U48" s="67">
        <f>SUM(D48:F48,L48:N48)</f>
        <v>1</v>
      </c>
      <c r="V48" s="67">
        <f>SUM(G48:J48,O48:R48)</f>
        <v>1</v>
      </c>
      <c r="W48" s="67">
        <f>SUM(S48:T48)</f>
        <v>2</v>
      </c>
    </row>
    <row r="49" ht="18" customHeight="1">
      <c r="A49" s="159"/>
      <c r="B49" s="184">
        <v>39120.673611111109</v>
      </c>
      <c r="C49" s="189"/>
      <c r="D49" s="190">
        <v>1</v>
      </c>
      <c r="E49" s="190"/>
      <c r="F49" s="190"/>
      <c r="G49" s="188"/>
      <c r="H49" s="188"/>
      <c r="I49" s="188"/>
      <c r="J49" s="188"/>
      <c r="K49" s="189"/>
      <c r="L49" s="190"/>
      <c r="M49" s="190"/>
      <c r="N49" s="190"/>
      <c r="O49" s="188"/>
      <c r="P49" s="188"/>
      <c r="Q49" s="188"/>
      <c r="R49" s="188"/>
      <c r="S49" s="67">
        <f>SUM(C49:J49)</f>
        <v>1</v>
      </c>
      <c r="T49" s="67">
        <f>SUM(K49:R49)</f>
        <v>0</v>
      </c>
      <c r="U49" s="67">
        <f>SUM(D49:F49,L49:N49)</f>
        <v>1</v>
      </c>
      <c r="V49" s="67">
        <f>SUM(G49:J49,O49:R49)</f>
        <v>0</v>
      </c>
      <c r="W49" s="67">
        <f>SUM(S49:T49)</f>
        <v>1</v>
      </c>
    </row>
    <row r="50" ht="18" customHeight="1">
      <c r="A50" s="159"/>
      <c r="B50" s="184">
        <v>39120.674305555556</v>
      </c>
      <c r="C50" s="189"/>
      <c r="D50" s="190"/>
      <c r="E50" s="190"/>
      <c r="F50" s="190"/>
      <c r="G50" s="188"/>
      <c r="H50" s="188"/>
      <c r="I50" s="188"/>
      <c r="J50" s="188"/>
      <c r="K50" s="189"/>
      <c r="L50" s="190">
        <v>1</v>
      </c>
      <c r="M50" s="190"/>
      <c r="N50" s="190"/>
      <c r="O50" s="188"/>
      <c r="P50" s="188"/>
      <c r="Q50" s="188"/>
      <c r="R50" s="188"/>
      <c r="S50" s="67">
        <f>SUM(C50:J50)</f>
        <v>0</v>
      </c>
      <c r="T50" s="67">
        <f>SUM(K50:R50)</f>
        <v>1</v>
      </c>
      <c r="U50" s="67">
        <f>SUM(D50:F50,L50:N50)</f>
        <v>1</v>
      </c>
      <c r="V50" s="67">
        <f>SUM(G50:J50,O50:R50)</f>
        <v>0</v>
      </c>
      <c r="W50" s="67">
        <f>SUM(S50:T50)</f>
        <v>1</v>
      </c>
    </row>
    <row r="51" ht="18" customHeight="1">
      <c r="A51" s="159"/>
      <c r="B51" s="184">
        <v>39120.675694444442</v>
      </c>
      <c r="C51" s="189">
        <v>1</v>
      </c>
      <c r="D51" s="190"/>
      <c r="E51" s="190"/>
      <c r="F51" s="190"/>
      <c r="G51" s="188"/>
      <c r="H51" s="188"/>
      <c r="I51" s="188"/>
      <c r="J51" s="188"/>
      <c r="K51" s="189"/>
      <c r="L51" s="190"/>
      <c r="M51" s="190"/>
      <c r="N51" s="190"/>
      <c r="O51" s="188"/>
      <c r="P51" s="188"/>
      <c r="Q51" s="188"/>
      <c r="R51" s="188"/>
      <c r="S51" s="67">
        <f>SUM(C51:J51)</f>
        <v>1</v>
      </c>
      <c r="T51" s="67">
        <f>SUM(K51:R51)</f>
        <v>0</v>
      </c>
      <c r="U51" s="67">
        <f>SUM(D51:F51,L51:N51)</f>
        <v>0</v>
      </c>
      <c r="V51" s="67">
        <f>SUM(G51:J51,O51:R51)</f>
        <v>0</v>
      </c>
      <c r="W51" s="67">
        <f>SUM(S51:T51)</f>
        <v>1</v>
      </c>
    </row>
    <row r="52" ht="18" customHeight="1">
      <c r="A52" s="159"/>
      <c r="B52" s="184">
        <v>39120.676388888889</v>
      </c>
      <c r="C52" s="189"/>
      <c r="D52" s="190"/>
      <c r="E52" s="190"/>
      <c r="F52" s="190"/>
      <c r="G52" s="188"/>
      <c r="H52" s="188"/>
      <c r="I52" s="188"/>
      <c r="J52" s="188"/>
      <c r="K52" s="189"/>
      <c r="L52" s="190"/>
      <c r="M52" s="190"/>
      <c r="N52" s="190"/>
      <c r="O52" s="188">
        <v>1</v>
      </c>
      <c r="P52" s="188"/>
      <c r="Q52" s="188"/>
      <c r="R52" s="188"/>
      <c r="S52" s="67">
        <f>SUM(C52:J52)</f>
        <v>0</v>
      </c>
      <c r="T52" s="67">
        <f>SUM(K52:R52)</f>
        <v>1</v>
      </c>
      <c r="U52" s="67">
        <f>SUM(D52:F52,L52:N52)</f>
        <v>0</v>
      </c>
      <c r="V52" s="67">
        <f>SUM(G52:J52,O52:R52)</f>
        <v>1</v>
      </c>
      <c r="W52" s="67">
        <f>SUM(S52:T52)</f>
        <v>1</v>
      </c>
    </row>
    <row r="53" ht="18" customHeight="1">
      <c r="A53" s="159"/>
      <c r="B53" s="184">
        <v>39120.677777777775</v>
      </c>
      <c r="C53" s="189"/>
      <c r="D53" s="190"/>
      <c r="E53" s="190"/>
      <c r="F53" s="190"/>
      <c r="G53" s="188"/>
      <c r="H53" s="188"/>
      <c r="I53" s="188"/>
      <c r="J53" s="188"/>
      <c r="K53" s="189">
        <v>1</v>
      </c>
      <c r="L53" s="190"/>
      <c r="M53" s="190"/>
      <c r="N53" s="190"/>
      <c r="O53" s="188"/>
      <c r="P53" s="188"/>
      <c r="Q53" s="188"/>
      <c r="R53" s="188"/>
      <c r="S53" s="67">
        <f>SUM(C53:J53)</f>
        <v>0</v>
      </c>
      <c r="T53" s="67">
        <f>SUM(K53:R53)</f>
        <v>1</v>
      </c>
      <c r="U53" s="67">
        <f>SUM(D53:F53,L53:N53)</f>
        <v>0</v>
      </c>
      <c r="V53" s="67">
        <f>SUM(G53:J53,O53:R53)</f>
        <v>0</v>
      </c>
      <c r="W53" s="67">
        <f>SUM(S53:T53)</f>
        <v>1</v>
      </c>
    </row>
    <row r="54" ht="18" customHeight="1">
      <c r="A54" s="159"/>
      <c r="B54" s="184">
        <v>39120.679861111108</v>
      </c>
      <c r="C54" s="189"/>
      <c r="D54" s="190"/>
      <c r="E54" s="190"/>
      <c r="F54" s="190"/>
      <c r="G54" s="188"/>
      <c r="H54" s="188"/>
      <c r="I54" s="188"/>
      <c r="J54" s="188"/>
      <c r="K54" s="189">
        <v>1</v>
      </c>
      <c r="L54" s="190"/>
      <c r="M54" s="190"/>
      <c r="N54" s="190"/>
      <c r="O54" s="188"/>
      <c r="P54" s="188"/>
      <c r="Q54" s="188"/>
      <c r="R54" s="188"/>
      <c r="S54" s="67">
        <f>SUM(C54:J54)</f>
        <v>0</v>
      </c>
      <c r="T54" s="67">
        <f>SUM(K54:R54)</f>
        <v>1</v>
      </c>
      <c r="U54" s="67">
        <f>SUM(D54:F54,L54:N54)</f>
        <v>0</v>
      </c>
      <c r="V54" s="67">
        <f>SUM(G54:J54,O54:R54)</f>
        <v>0</v>
      </c>
      <c r="W54" s="67">
        <f>SUM(S54:T54)</f>
        <v>1</v>
      </c>
    </row>
    <row r="55" ht="18" customHeight="1">
      <c r="A55" s="159"/>
      <c r="B55" s="184">
        <v>39120.680555555555</v>
      </c>
      <c r="C55" s="189"/>
      <c r="D55" s="190"/>
      <c r="E55" s="190"/>
      <c r="F55" s="190"/>
      <c r="G55" s="188"/>
      <c r="H55" s="188"/>
      <c r="I55" s="188"/>
      <c r="J55" s="188"/>
      <c r="K55" s="189"/>
      <c r="L55" s="190"/>
      <c r="M55" s="190"/>
      <c r="N55" s="190">
        <v>1</v>
      </c>
      <c r="O55" s="188"/>
      <c r="P55" s="188"/>
      <c r="Q55" s="188"/>
      <c r="R55" s="188"/>
      <c r="S55" s="67">
        <f>SUM(C55:J55)</f>
        <v>0</v>
      </c>
      <c r="T55" s="67">
        <f>SUM(K55:R55)</f>
        <v>1</v>
      </c>
      <c r="U55" s="67">
        <f>SUM(D55:F55,L55:N55)</f>
        <v>1</v>
      </c>
      <c r="V55" s="67">
        <f>SUM(G55:J55,O55:R55)</f>
        <v>0</v>
      </c>
      <c r="W55" s="67">
        <f>SUM(S55:T55)</f>
        <v>1</v>
      </c>
    </row>
    <row r="56" ht="18" customHeight="1">
      <c r="A56" s="159"/>
      <c r="B56" s="184">
        <v>39120.684722222220</v>
      </c>
      <c r="C56" s="189"/>
      <c r="D56" s="190"/>
      <c r="E56" s="190"/>
      <c r="F56" s="190"/>
      <c r="G56" s="188"/>
      <c r="H56" s="188">
        <v>2</v>
      </c>
      <c r="I56" s="188"/>
      <c r="J56" s="188"/>
      <c r="K56" s="189"/>
      <c r="L56" s="190"/>
      <c r="M56" s="190"/>
      <c r="N56" s="190"/>
      <c r="O56" s="188"/>
      <c r="P56" s="188"/>
      <c r="Q56" s="188"/>
      <c r="R56" s="188"/>
      <c r="S56" s="67">
        <f>SUM(C56:J56)</f>
        <v>2</v>
      </c>
      <c r="T56" s="67">
        <f>SUM(K56:R56)</f>
        <v>0</v>
      </c>
      <c r="U56" s="67">
        <f>SUM(D56:F56,L56:N56)</f>
        <v>0</v>
      </c>
      <c r="V56" s="67">
        <f>SUM(G56:J56,O56:R56)</f>
        <v>2</v>
      </c>
      <c r="W56" s="67">
        <f>SUM(S56:T56)</f>
        <v>2</v>
      </c>
    </row>
    <row r="57" ht="18" customHeight="1">
      <c r="A57" s="159"/>
      <c r="B57" s="184">
        <v>39120.6875</v>
      </c>
      <c r="C57" s="189"/>
      <c r="D57" s="190"/>
      <c r="E57" s="190"/>
      <c r="F57" s="190"/>
      <c r="G57" s="188"/>
      <c r="H57" s="188">
        <v>1</v>
      </c>
      <c r="I57" s="188"/>
      <c r="J57" s="188"/>
      <c r="K57" s="189"/>
      <c r="L57" s="190"/>
      <c r="M57" s="190"/>
      <c r="N57" s="190"/>
      <c r="O57" s="188">
        <v>1</v>
      </c>
      <c r="P57" s="188"/>
      <c r="Q57" s="188"/>
      <c r="R57" s="188"/>
      <c r="S57" s="67">
        <f>SUM(C57:J57)</f>
        <v>1</v>
      </c>
      <c r="T57" s="67">
        <f>SUM(K57:R57)</f>
        <v>1</v>
      </c>
      <c r="U57" s="67">
        <f>SUM(D57:F57,L57:N57)</f>
        <v>0</v>
      </c>
      <c r="V57" s="67">
        <f>SUM(G57:J57,O57:R57)</f>
        <v>2</v>
      </c>
      <c r="W57" s="67">
        <f>SUM(S57:T57)</f>
        <v>2</v>
      </c>
    </row>
    <row r="58" ht="18" customHeight="1">
      <c r="A58" s="159"/>
      <c r="B58" s="184">
        <v>39120.688888888886</v>
      </c>
      <c r="C58" s="189"/>
      <c r="D58" s="190"/>
      <c r="E58" s="190"/>
      <c r="F58" s="190"/>
      <c r="G58" s="188"/>
      <c r="H58" s="188">
        <v>1</v>
      </c>
      <c r="I58" s="188"/>
      <c r="J58" s="188"/>
      <c r="K58" s="189"/>
      <c r="L58" s="190"/>
      <c r="M58" s="190"/>
      <c r="N58" s="190"/>
      <c r="O58" s="188"/>
      <c r="P58" s="188"/>
      <c r="Q58" s="188"/>
      <c r="R58" s="188"/>
      <c r="S58" s="67">
        <f>SUM(C58:J58)</f>
        <v>1</v>
      </c>
      <c r="T58" s="67">
        <f>SUM(K58:R58)</f>
        <v>0</v>
      </c>
      <c r="U58" s="67">
        <f>SUM(D58:F58,L58:N58)</f>
        <v>0</v>
      </c>
      <c r="V58" s="67">
        <f>SUM(G58:J58,O58:R58)</f>
        <v>1</v>
      </c>
      <c r="W58" s="67">
        <f>SUM(S58:T58)</f>
        <v>1</v>
      </c>
    </row>
    <row r="59" ht="18" customHeight="1">
      <c r="A59" s="159"/>
      <c r="B59" t="s" s="161">
        <v>263</v>
      </c>
      <c r="C59" t="s" s="189">
        <v>276</v>
      </c>
      <c r="D59" s="190">
        <f>SUM(D37:D58)</f>
        <v>1</v>
      </c>
      <c r="E59" s="190">
        <f>SUM(E37:E58)</f>
        <v>0</v>
      </c>
      <c r="F59" s="190">
        <f>SUM(F37:F58)</f>
        <v>1</v>
      </c>
      <c r="G59" s="188">
        <f>SUM(G37:G58)</f>
        <v>2</v>
      </c>
      <c r="H59" s="188">
        <f>SUM(H37:H58)</f>
        <v>6</v>
      </c>
      <c r="I59" s="188">
        <f>SUM(I37:I58)</f>
        <v>2</v>
      </c>
      <c r="J59" s="188">
        <f>SUM(J37:J58)</f>
        <v>0</v>
      </c>
      <c r="K59" t="s" s="189">
        <v>276</v>
      </c>
      <c r="L59" s="190">
        <f>SUM(L37:L58)</f>
        <v>3</v>
      </c>
      <c r="M59" s="190">
        <f>SUM(M37:M58)</f>
        <v>1</v>
      </c>
      <c r="N59" s="190">
        <f>SUM(N37:N58)</f>
        <v>3</v>
      </c>
      <c r="O59" s="188">
        <f>SUM(O37:O58)</f>
        <v>2</v>
      </c>
      <c r="P59" s="188">
        <f>SUM(P37:P58)</f>
        <v>2</v>
      </c>
      <c r="Q59" s="188">
        <f>SUM(Q37:Q58)</f>
        <v>1</v>
      </c>
      <c r="R59" s="188">
        <f>SUM(R37:R58)</f>
        <v>0</v>
      </c>
      <c r="S59" t="s" s="67">
        <v>276</v>
      </c>
      <c r="T59" t="s" s="67">
        <v>276</v>
      </c>
      <c r="U59" t="s" s="67">
        <v>276</v>
      </c>
      <c r="V59" t="s" s="67">
        <v>276</v>
      </c>
      <c r="W59" t="s" s="67">
        <v>276</v>
      </c>
    </row>
    <row r="60" ht="18" customHeight="1">
      <c r="A60" s="159"/>
      <c r="B60" s="161"/>
      <c r="C60" s="189">
        <f>SUM(C37:C58)</f>
        <v>2</v>
      </c>
      <c r="D60" s="190">
        <f>SUM(D59:F59)</f>
        <v>2</v>
      </c>
      <c r="E60" s="10"/>
      <c r="F60" s="10"/>
      <c r="G60" s="188">
        <f>SUM(G59:J59)</f>
        <v>10</v>
      </c>
      <c r="H60" s="10"/>
      <c r="I60" s="10"/>
      <c r="J60" s="10"/>
      <c r="K60" s="189">
        <f>SUM(K37:K58)</f>
        <v>3</v>
      </c>
      <c r="L60" s="190">
        <f>SUM(L59:N59)</f>
        <v>7</v>
      </c>
      <c r="M60" s="10"/>
      <c r="N60" s="10"/>
      <c r="O60" s="188">
        <f>SUM(O59:R59)</f>
        <v>5</v>
      </c>
      <c r="P60" s="10"/>
      <c r="Q60" s="10"/>
      <c r="R60" s="10"/>
      <c r="S60" s="67">
        <f>SUM(C60:J60)</f>
        <v>14</v>
      </c>
      <c r="T60" s="67">
        <f>SUM(K60:R60)</f>
        <v>15</v>
      </c>
      <c r="U60" s="67">
        <f>SUM(U37:U58)</f>
        <v>9</v>
      </c>
      <c r="V60" s="67">
        <f>SUM(V37:V58)</f>
        <v>15</v>
      </c>
      <c r="W60" s="67">
        <f>SUM(S60:T60)</f>
        <v>29</v>
      </c>
    </row>
    <row r="61" ht="17" customHeight="1">
      <c r="A61" s="159"/>
      <c r="B61" t="s" s="67">
        <v>278</v>
      </c>
      <c r="C61" s="189"/>
      <c r="D61" s="194">
        <f>'Sheet 1 - Production Sheet'!$AI$104+D60</f>
        <v>5.261578604044358</v>
      </c>
      <c r="E61" s="10"/>
      <c r="F61" s="10"/>
      <c r="G61" s="188"/>
      <c r="H61" s="10"/>
      <c r="I61" s="10"/>
      <c r="J61" s="10"/>
      <c r="K61" s="189"/>
      <c r="L61" s="194">
        <f>'Sheet 1 - Production Sheet'!$AI$104+L60</f>
        <v>10.26157860404436</v>
      </c>
      <c r="M61" s="10"/>
      <c r="N61" s="10"/>
      <c r="O61" s="188"/>
      <c r="P61" s="10"/>
      <c r="Q61" s="10"/>
      <c r="R61" s="10"/>
      <c r="S61" s="195">
        <f>'Sheet 1 - Production Sheet'!$AI$104+S60</f>
        <v>17.26157860404436</v>
      </c>
      <c r="T61" s="195">
        <f>'Sheet 1 - Production Sheet'!$AI$104+T60</f>
        <v>18.26157860404436</v>
      </c>
      <c r="U61" s="195">
        <f>'Sheet 1 - Production Sheet'!$AZ$104+U60</f>
        <v>15.52315720808872</v>
      </c>
      <c r="V61" s="67"/>
      <c r="W61" s="195">
        <f>'Sheet 1 - Production Sheet'!$AZ$104+W60</f>
        <v>35.52315720808872</v>
      </c>
    </row>
    <row r="62" ht="17" customHeight="1">
      <c r="A62" s="159"/>
      <c r="B62" t="s" s="67">
        <v>279</v>
      </c>
      <c r="C62" s="189"/>
      <c r="D62" s="194">
        <f>'Sheet 1 - Production Sheet'!$AI$103+D60</f>
        <v>3.956947162426614</v>
      </c>
      <c r="E62" s="10"/>
      <c r="F62" s="10"/>
      <c r="G62" s="188"/>
      <c r="H62" s="10"/>
      <c r="I62" s="10"/>
      <c r="J62" s="10"/>
      <c r="K62" s="189"/>
      <c r="L62" s="194">
        <f>'Sheet 1 - Production Sheet'!$AI$103+L60</f>
        <v>8.956947162426614</v>
      </c>
      <c r="M62" s="10"/>
      <c r="N62" s="10"/>
      <c r="O62" s="188"/>
      <c r="P62" s="10"/>
      <c r="Q62" s="10"/>
      <c r="R62" s="10"/>
      <c r="S62" s="195">
        <f>'Sheet 1 - Production Sheet'!$AI$103+S60</f>
        <v>15.95694716242661</v>
      </c>
      <c r="T62" s="195">
        <f>'Sheet 1 - Production Sheet'!$AI$103+T60</f>
        <v>16.95694716242662</v>
      </c>
      <c r="U62" s="195">
        <f>'Sheet 1 - Production Sheet'!$AZ$103+U60</f>
        <v>12.91389432485323</v>
      </c>
      <c r="V62" s="67"/>
      <c r="W62" s="195">
        <f>'Sheet 1 - Production Sheet'!$AZ$103+W60</f>
        <v>32.91389432485323</v>
      </c>
    </row>
    <row r="63" ht="17" customHeight="1">
      <c r="A63" s="159"/>
      <c r="B63" t="s" s="67">
        <v>280</v>
      </c>
      <c r="C63" s="189"/>
      <c r="D63" s="196">
        <f>'Sheet 1 - Production Sheet'!$AI$104/D60</f>
        <v>1.630789302022179</v>
      </c>
      <c r="E63" s="10"/>
      <c r="F63" s="10"/>
      <c r="G63" s="188"/>
      <c r="H63" s="10"/>
      <c r="I63" s="10"/>
      <c r="J63" s="10"/>
      <c r="K63" s="189"/>
      <c r="L63" s="196">
        <f>'Sheet 1 - Production Sheet'!$AI$104/L60</f>
        <v>0.4659398005777654</v>
      </c>
      <c r="M63" s="10"/>
      <c r="N63" s="10"/>
      <c r="O63" s="188"/>
      <c r="P63" s="10"/>
      <c r="Q63" s="10"/>
      <c r="R63" s="10"/>
      <c r="S63" s="66">
        <f>'Sheet 1 - Production Sheet'!$AI$104/S60</f>
        <v>0.2329699002888827</v>
      </c>
      <c r="T63" s="66">
        <f>'Sheet 1 - Production Sheet'!$AI$104/T60</f>
        <v>0.2174385736029572</v>
      </c>
      <c r="U63" s="66">
        <f>'Sheet 1 - Production Sheet'!$AZ$104/U60</f>
        <v>0.7247952453431906</v>
      </c>
      <c r="V63" s="67"/>
      <c r="W63" s="66">
        <f>'Sheet 1 - Production Sheet'!$AZ$104/W60</f>
        <v>0.224936455451335</v>
      </c>
    </row>
    <row r="64" ht="17" customHeight="1">
      <c r="A64" s="159"/>
      <c r="B64" t="s" s="67">
        <v>281</v>
      </c>
      <c r="C64" s="189"/>
      <c r="D64" s="196">
        <f>'Sheet 1 - Production Sheet'!$AI$103/D60</f>
        <v>0.9784735812133071</v>
      </c>
      <c r="E64" s="10"/>
      <c r="F64" s="10"/>
      <c r="G64" s="188"/>
      <c r="H64" s="10"/>
      <c r="I64" s="10"/>
      <c r="J64" s="10"/>
      <c r="K64" s="189"/>
      <c r="L64" s="196">
        <f>'Sheet 1 - Production Sheet'!$AI$103/L60</f>
        <v>0.2795638803466592</v>
      </c>
      <c r="M64" s="10"/>
      <c r="N64" s="10"/>
      <c r="O64" s="188"/>
      <c r="P64" s="10"/>
      <c r="Q64" s="10"/>
      <c r="R64" s="10"/>
      <c r="S64" s="66">
        <f>'Sheet 1 - Production Sheet'!$AI$103/S60</f>
        <v>0.1397819401733296</v>
      </c>
      <c r="T64" s="66">
        <f>'Sheet 1 - Production Sheet'!$AI$103/T60</f>
        <v>0.1304631441617743</v>
      </c>
      <c r="U64" s="66">
        <f>'Sheet 1 - Production Sheet'!$AZ$103/U60</f>
        <v>0.4348771472059142</v>
      </c>
      <c r="V64" s="67"/>
      <c r="W64" s="66">
        <f>'Sheet 1 - Production Sheet'!$AZ$103/W60</f>
        <v>0.134961873270801</v>
      </c>
    </row>
    <row r="65" ht="32" customHeight="1">
      <c r="A65" s="162"/>
      <c r="B65" t="s" s="163">
        <v>282</v>
      </c>
      <c r="C65" t="s" s="164">
        <v>259</v>
      </c>
      <c r="D65" s="10"/>
      <c r="E65" s="10"/>
      <c r="F65" s="10"/>
      <c r="G65" s="10"/>
      <c r="H65" s="10"/>
      <c r="I65" s="10"/>
      <c r="J65" s="10"/>
      <c r="K65" t="s" s="164">
        <v>260</v>
      </c>
      <c r="L65" s="10"/>
      <c r="M65" s="10"/>
      <c r="N65" s="10"/>
      <c r="O65" s="10"/>
      <c r="P65" s="10"/>
      <c r="Q65" s="10"/>
      <c r="R65" s="10"/>
      <c r="S65" t="s" s="47">
        <v>259</v>
      </c>
      <c r="T65" t="s" s="47">
        <v>260</v>
      </c>
      <c r="U65" t="s" s="47">
        <v>261</v>
      </c>
      <c r="V65" t="s" s="47">
        <v>262</v>
      </c>
      <c r="W65" t="s" s="47">
        <v>263</v>
      </c>
    </row>
    <row r="66" ht="19" customHeight="1">
      <c r="A66" s="166"/>
      <c r="B66" t="s" s="161">
        <v>264</v>
      </c>
      <c r="C66" t="s" s="172">
        <v>265</v>
      </c>
      <c r="D66" t="s" s="173">
        <v>261</v>
      </c>
      <c r="E66" s="10"/>
      <c r="F66" s="10"/>
      <c r="G66" t="s" s="174">
        <v>266</v>
      </c>
      <c r="H66" s="10"/>
      <c r="I66" s="10"/>
      <c r="J66" s="10"/>
      <c r="K66" t="s" s="172">
        <v>265</v>
      </c>
      <c r="L66" t="s" s="173">
        <v>261</v>
      </c>
      <c r="M66" s="10"/>
      <c r="N66" s="10"/>
      <c r="O66" t="s" s="174">
        <v>266</v>
      </c>
      <c r="P66" s="10"/>
      <c r="Q66" s="10"/>
      <c r="R66" s="10"/>
      <c r="S66" s="175"/>
      <c r="T66" s="175"/>
      <c r="U66" s="175"/>
      <c r="V66" s="175"/>
      <c r="W66" s="175"/>
    </row>
    <row r="67" ht="44" customHeight="1">
      <c r="A67" s="158"/>
      <c r="B67" s="176">
        <v>39122</v>
      </c>
      <c r="C67" t="s" s="181">
        <v>267</v>
      </c>
      <c r="D67" t="s" s="182">
        <v>268</v>
      </c>
      <c r="E67" t="s" s="182">
        <v>269</v>
      </c>
      <c r="F67" t="s" s="182">
        <v>270</v>
      </c>
      <c r="G67" t="s" s="180">
        <v>271</v>
      </c>
      <c r="H67" t="s" s="180">
        <v>272</v>
      </c>
      <c r="I67" t="s" s="180">
        <v>273</v>
      </c>
      <c r="J67" t="s" s="180">
        <v>274</v>
      </c>
      <c r="K67" t="s" s="181">
        <v>267</v>
      </c>
      <c r="L67" t="s" s="182">
        <v>268</v>
      </c>
      <c r="M67" t="s" s="182">
        <v>269</v>
      </c>
      <c r="N67" t="s" s="182">
        <v>270</v>
      </c>
      <c r="O67" t="s" s="180">
        <v>271</v>
      </c>
      <c r="P67" t="s" s="180">
        <v>272</v>
      </c>
      <c r="Q67" t="s" s="180">
        <v>273</v>
      </c>
      <c r="R67" t="s" s="180">
        <v>274</v>
      </c>
      <c r="S67" t="s" s="183">
        <v>275</v>
      </c>
      <c r="T67" t="s" s="183">
        <v>275</v>
      </c>
      <c r="U67" t="s" s="183">
        <v>275</v>
      </c>
      <c r="V67" t="s" s="183">
        <v>275</v>
      </c>
      <c r="W67" t="s" s="183">
        <v>263</v>
      </c>
    </row>
    <row r="68" ht="18" customHeight="1">
      <c r="A68" s="159"/>
      <c r="B68" s="184">
        <v>39122.820833333331</v>
      </c>
      <c r="C68" s="189"/>
      <c r="D68" s="190"/>
      <c r="E68" s="190"/>
      <c r="F68" s="190"/>
      <c r="G68" s="188">
        <v>1</v>
      </c>
      <c r="H68" s="188"/>
      <c r="I68" s="188"/>
      <c r="J68" s="188"/>
      <c r="K68" s="189"/>
      <c r="L68" s="190"/>
      <c r="M68" s="190"/>
      <c r="N68" s="190"/>
      <c r="O68" s="188"/>
      <c r="P68" s="188"/>
      <c r="Q68" s="188"/>
      <c r="R68" s="188"/>
      <c r="S68" s="67">
        <f>SUM(C68:J68)</f>
        <v>1</v>
      </c>
      <c r="T68" s="67">
        <f>SUM(K68:R68)</f>
        <v>0</v>
      </c>
      <c r="U68" s="67">
        <f>SUM(D68:F68,L68:N68)</f>
        <v>0</v>
      </c>
      <c r="V68" s="67">
        <f>SUM(G68:J68,O68:R68)</f>
        <v>1</v>
      </c>
      <c r="W68" s="67">
        <f>SUM(S68:T68)</f>
        <v>1</v>
      </c>
    </row>
    <row r="69" ht="18" customHeight="1">
      <c r="A69" s="159"/>
      <c r="B69" s="184">
        <v>39122.822916666664</v>
      </c>
      <c r="C69" s="189"/>
      <c r="D69" s="190"/>
      <c r="E69" s="190"/>
      <c r="F69" s="190"/>
      <c r="G69" s="188"/>
      <c r="H69" s="188"/>
      <c r="I69" s="188"/>
      <c r="J69" s="188"/>
      <c r="K69" s="189"/>
      <c r="L69" s="190"/>
      <c r="M69" s="190"/>
      <c r="N69" s="190"/>
      <c r="O69" s="188"/>
      <c r="P69" s="188"/>
      <c r="Q69" s="188">
        <v>1</v>
      </c>
      <c r="R69" s="188"/>
      <c r="S69" s="67">
        <f>SUM(C69:J69)</f>
        <v>0</v>
      </c>
      <c r="T69" s="67">
        <f>SUM(K69:R69)</f>
        <v>1</v>
      </c>
      <c r="U69" s="67">
        <f>SUM(D69:F69,L69:N69)</f>
        <v>0</v>
      </c>
      <c r="V69" s="67">
        <f>SUM(G69:J69,O69:R69)</f>
        <v>1</v>
      </c>
      <c r="W69" s="67">
        <f>SUM(S69:T69)</f>
        <v>1</v>
      </c>
    </row>
    <row r="70" ht="18" customHeight="1">
      <c r="A70" s="159"/>
      <c r="B70" s="184">
        <v>39122.829166666670</v>
      </c>
      <c r="C70" s="189"/>
      <c r="D70" s="190"/>
      <c r="E70" s="190"/>
      <c r="F70" s="190"/>
      <c r="G70" s="188"/>
      <c r="H70" s="188"/>
      <c r="I70" s="188">
        <v>1</v>
      </c>
      <c r="J70" s="188"/>
      <c r="K70" s="189"/>
      <c r="L70" s="190"/>
      <c r="M70" s="190"/>
      <c r="N70" s="190"/>
      <c r="O70" s="188"/>
      <c r="P70" s="188"/>
      <c r="Q70" s="188"/>
      <c r="R70" s="188"/>
      <c r="S70" s="67">
        <f>SUM(C70:J70)</f>
        <v>1</v>
      </c>
      <c r="T70" s="67">
        <f>SUM(K70:R70)</f>
        <v>0</v>
      </c>
      <c r="U70" s="67">
        <f>SUM(D70:F70,L70:N70)</f>
        <v>0</v>
      </c>
      <c r="V70" s="67">
        <f>SUM(G70:J70,O70:R70)</f>
        <v>1</v>
      </c>
      <c r="W70" s="67">
        <f>SUM(S70:T70)</f>
        <v>1</v>
      </c>
    </row>
    <row r="71" ht="18" customHeight="1">
      <c r="A71" s="159"/>
      <c r="B71" s="184">
        <v>39122.843055555553</v>
      </c>
      <c r="C71" s="189"/>
      <c r="D71" s="190"/>
      <c r="E71" s="190"/>
      <c r="F71" s="190"/>
      <c r="G71" s="188">
        <v>1</v>
      </c>
      <c r="H71" s="188"/>
      <c r="I71" s="188"/>
      <c r="J71" s="188"/>
      <c r="K71" s="189"/>
      <c r="L71" s="190"/>
      <c r="M71" s="190"/>
      <c r="N71" s="190"/>
      <c r="O71" s="188"/>
      <c r="P71" s="188"/>
      <c r="Q71" s="188">
        <v>1</v>
      </c>
      <c r="R71" s="188"/>
      <c r="S71" s="67">
        <f>SUM(C71:J71)</f>
        <v>1</v>
      </c>
      <c r="T71" s="67">
        <f>SUM(K71:R71)</f>
        <v>1</v>
      </c>
      <c r="U71" s="67">
        <f>SUM(D71:F71,L71:N71)</f>
        <v>0</v>
      </c>
      <c r="V71" s="67">
        <f>SUM(G71:J71,O71:R71)</f>
        <v>2</v>
      </c>
      <c r="W71" s="67">
        <f>SUM(S71:T71)</f>
        <v>2</v>
      </c>
    </row>
    <row r="72" ht="18" customHeight="1">
      <c r="A72" s="159"/>
      <c r="B72" s="184">
        <v>39122.848611111112</v>
      </c>
      <c r="C72" s="189"/>
      <c r="D72" s="190"/>
      <c r="E72" s="190"/>
      <c r="F72" s="190"/>
      <c r="G72" s="188"/>
      <c r="H72" s="188"/>
      <c r="I72" s="188"/>
      <c r="J72" s="188"/>
      <c r="K72" s="189"/>
      <c r="L72" s="190"/>
      <c r="M72" s="190"/>
      <c r="N72" s="190"/>
      <c r="O72" s="188"/>
      <c r="P72" s="188">
        <v>1</v>
      </c>
      <c r="Q72" s="188"/>
      <c r="R72" s="188"/>
      <c r="S72" s="67">
        <f>SUM(C72:J72)</f>
        <v>0</v>
      </c>
      <c r="T72" s="67">
        <f>SUM(K72:R72)</f>
        <v>1</v>
      </c>
      <c r="U72" s="67">
        <f>SUM(D72:F72,L72:N72)</f>
        <v>0</v>
      </c>
      <c r="V72" s="67">
        <f>SUM(G72:J72,O72:R72)</f>
        <v>1</v>
      </c>
      <c r="W72" s="67">
        <f>SUM(S72:T72)</f>
        <v>1</v>
      </c>
    </row>
    <row r="73" ht="18" customHeight="1">
      <c r="A73" s="159"/>
      <c r="B73" s="184">
        <v>39122.85</v>
      </c>
      <c r="C73" s="189"/>
      <c r="D73" s="190"/>
      <c r="E73" s="190"/>
      <c r="F73" s="190"/>
      <c r="G73" s="188"/>
      <c r="H73" s="188"/>
      <c r="I73" s="188"/>
      <c r="J73" s="188"/>
      <c r="K73" s="189"/>
      <c r="L73" s="190"/>
      <c r="M73" s="190"/>
      <c r="N73" s="190"/>
      <c r="O73" s="188">
        <v>1</v>
      </c>
      <c r="P73" s="188"/>
      <c r="Q73" s="188"/>
      <c r="R73" s="188"/>
      <c r="S73" s="67">
        <f>SUM(C73:J73)</f>
        <v>0</v>
      </c>
      <c r="T73" s="67">
        <f>SUM(K73:R73)</f>
        <v>1</v>
      </c>
      <c r="U73" s="67">
        <f>SUM(D73:F73,L73:N73)</f>
        <v>0</v>
      </c>
      <c r="V73" s="67">
        <f>SUM(G73:J73,O73:R73)</f>
        <v>1</v>
      </c>
      <c r="W73" s="67">
        <f>SUM(S73:T73)</f>
        <v>1</v>
      </c>
    </row>
    <row r="74" ht="18" customHeight="1">
      <c r="A74" s="159"/>
      <c r="B74" s="184">
        <v>39122.854861111111</v>
      </c>
      <c r="C74" s="189"/>
      <c r="D74" s="190"/>
      <c r="E74" s="190"/>
      <c r="F74" s="190"/>
      <c r="G74" s="188"/>
      <c r="H74" s="188">
        <v>1</v>
      </c>
      <c r="I74" s="188"/>
      <c r="J74" s="188"/>
      <c r="K74" s="189"/>
      <c r="L74" s="190"/>
      <c r="M74" s="190"/>
      <c r="N74" s="190"/>
      <c r="O74" s="188"/>
      <c r="P74" s="188">
        <v>1</v>
      </c>
      <c r="Q74" s="188"/>
      <c r="R74" s="188"/>
      <c r="S74" s="67">
        <f>SUM(C74:J74)</f>
        <v>1</v>
      </c>
      <c r="T74" s="67">
        <f>SUM(K74:R74)</f>
        <v>1</v>
      </c>
      <c r="U74" s="67">
        <f>SUM(D74:F74,L74:N74)</f>
        <v>0</v>
      </c>
      <c r="V74" s="67">
        <f>SUM(G74:J74,O74:R74)</f>
        <v>2</v>
      </c>
      <c r="W74" s="67">
        <f>SUM(S74:T74)</f>
        <v>2</v>
      </c>
    </row>
    <row r="75" ht="18" customHeight="1">
      <c r="A75" s="159"/>
      <c r="B75" s="184">
        <v>39122.859027777777</v>
      </c>
      <c r="C75" s="189"/>
      <c r="D75" s="190"/>
      <c r="E75" s="190"/>
      <c r="F75" s="190"/>
      <c r="G75" s="188"/>
      <c r="H75" s="188"/>
      <c r="I75" s="188"/>
      <c r="J75" s="188"/>
      <c r="K75" s="189"/>
      <c r="L75" s="190">
        <v>1</v>
      </c>
      <c r="M75" s="190"/>
      <c r="N75" s="190"/>
      <c r="O75" s="188"/>
      <c r="P75" s="188"/>
      <c r="Q75" s="188"/>
      <c r="R75" s="188"/>
      <c r="S75" s="67">
        <f>SUM(C75:J75)</f>
        <v>0</v>
      </c>
      <c r="T75" s="67">
        <f>SUM(K75:R75)</f>
        <v>1</v>
      </c>
      <c r="U75" s="67">
        <f>SUM(D75:F75,L75:N75)</f>
        <v>1</v>
      </c>
      <c r="V75" s="67">
        <f>SUM(G75:J75,O75:R75)</f>
        <v>0</v>
      </c>
      <c r="W75" s="67">
        <f>SUM(S75:T75)</f>
        <v>1</v>
      </c>
    </row>
    <row r="76" ht="18" customHeight="1">
      <c r="A76" s="159"/>
      <c r="B76" s="184">
        <v>39122.861111111109</v>
      </c>
      <c r="C76" s="189"/>
      <c r="D76" s="190"/>
      <c r="E76" s="190"/>
      <c r="F76" s="190"/>
      <c r="G76" s="188"/>
      <c r="H76" s="188"/>
      <c r="I76" s="188"/>
      <c r="J76" s="188"/>
      <c r="K76" s="189"/>
      <c r="L76" s="190"/>
      <c r="M76" s="190"/>
      <c r="N76" s="190"/>
      <c r="O76" s="188"/>
      <c r="P76" s="188"/>
      <c r="Q76" s="188"/>
      <c r="R76" s="188"/>
      <c r="S76" s="67">
        <f>SUM(C76:J76)</f>
        <v>0</v>
      </c>
      <c r="T76" s="67">
        <f>SUM(K76:R76)</f>
        <v>0</v>
      </c>
      <c r="U76" s="67">
        <f>SUM(D76:F76,L76:N76)</f>
        <v>0</v>
      </c>
      <c r="V76" s="67">
        <f>SUM(G76:J76,O76:R76)</f>
        <v>0</v>
      </c>
      <c r="W76" s="67">
        <f>SUM(S76:T76)</f>
        <v>0</v>
      </c>
    </row>
    <row r="77" ht="18" customHeight="1">
      <c r="A77" s="159"/>
      <c r="B77" s="184">
        <v>39122.863194444442</v>
      </c>
      <c r="C77" s="189"/>
      <c r="D77" s="190"/>
      <c r="E77" s="190"/>
      <c r="F77" s="190"/>
      <c r="G77" s="188"/>
      <c r="H77" s="188"/>
      <c r="I77" s="188"/>
      <c r="J77" s="188"/>
      <c r="K77" s="189"/>
      <c r="L77" s="190"/>
      <c r="M77" s="190"/>
      <c r="N77" s="190"/>
      <c r="O77" s="188"/>
      <c r="P77" s="188"/>
      <c r="Q77" s="188"/>
      <c r="R77" s="188"/>
      <c r="S77" s="67">
        <f>SUM(C77:J77)</f>
        <v>0</v>
      </c>
      <c r="T77" s="67">
        <f>SUM(K77:R77)</f>
        <v>0</v>
      </c>
      <c r="U77" s="67">
        <f>SUM(D77:F77,L77:N77)</f>
        <v>0</v>
      </c>
      <c r="V77" s="67">
        <f>SUM(G77:J77,O77:R77)</f>
        <v>0</v>
      </c>
      <c r="W77" s="67">
        <f>SUM(S77:T77)</f>
        <v>0</v>
      </c>
    </row>
    <row r="78" ht="18" customHeight="1">
      <c r="A78" s="159"/>
      <c r="B78" t="s" s="161">
        <v>263</v>
      </c>
      <c r="C78" t="s" s="189">
        <v>276</v>
      </c>
      <c r="D78" s="190">
        <f>SUM(D68:D77)</f>
        <v>0</v>
      </c>
      <c r="E78" s="190">
        <f>SUM(E68:E77)</f>
        <v>0</v>
      </c>
      <c r="F78" s="190">
        <f>SUM(F68:F77)</f>
        <v>0</v>
      </c>
      <c r="G78" s="188">
        <f>SUM(G68:G77)</f>
        <v>2</v>
      </c>
      <c r="H78" s="188">
        <f>SUM(H68:H77)</f>
        <v>1</v>
      </c>
      <c r="I78" s="188">
        <f>SUM(I68:I77)</f>
        <v>1</v>
      </c>
      <c r="J78" s="188">
        <f>SUM(J68:J77)</f>
        <v>0</v>
      </c>
      <c r="K78" t="s" s="189">
        <v>276</v>
      </c>
      <c r="L78" s="190">
        <f>SUM(L68:L77)</f>
        <v>1</v>
      </c>
      <c r="M78" s="190">
        <f>SUM(M68:M77)</f>
        <v>0</v>
      </c>
      <c r="N78" s="190">
        <f>SUM(N68:N77)</f>
        <v>0</v>
      </c>
      <c r="O78" s="188">
        <f>SUM(O68:O77)</f>
        <v>1</v>
      </c>
      <c r="P78" s="188">
        <f>SUM(P68:P77)</f>
        <v>2</v>
      </c>
      <c r="Q78" s="188">
        <f>SUM(Q68:Q77)</f>
        <v>2</v>
      </c>
      <c r="R78" s="188">
        <f>SUM(R68:R77)</f>
        <v>0</v>
      </c>
      <c r="S78" t="s" s="67">
        <v>276</v>
      </c>
      <c r="T78" t="s" s="67">
        <v>276</v>
      </c>
      <c r="U78" t="s" s="67">
        <v>276</v>
      </c>
      <c r="V78" t="s" s="67">
        <v>276</v>
      </c>
      <c r="W78" t="s" s="67">
        <v>276</v>
      </c>
    </row>
    <row r="79" ht="18" customHeight="1">
      <c r="A79" s="159"/>
      <c r="B79" s="161"/>
      <c r="C79" s="189">
        <f>SUM(C68:C77)</f>
        <v>0</v>
      </c>
      <c r="D79" s="190">
        <f>SUM(D78:F78)</f>
        <v>0</v>
      </c>
      <c r="E79" s="10"/>
      <c r="F79" s="10"/>
      <c r="G79" s="188">
        <f>SUM(G78:J78)</f>
        <v>4</v>
      </c>
      <c r="H79" s="10"/>
      <c r="I79" s="10"/>
      <c r="J79" s="10"/>
      <c r="K79" s="189">
        <f>SUM(K68:K77)</f>
        <v>0</v>
      </c>
      <c r="L79" s="190">
        <f>SUM(L78:N78)</f>
        <v>1</v>
      </c>
      <c r="M79" s="10"/>
      <c r="N79" s="10"/>
      <c r="O79" s="188">
        <f>SUM(O78:R78)</f>
        <v>5</v>
      </c>
      <c r="P79" s="10"/>
      <c r="Q79" s="10"/>
      <c r="R79" s="10"/>
      <c r="S79" s="67">
        <f>SUM(C79:I79)</f>
        <v>4</v>
      </c>
      <c r="T79" s="67">
        <f>SUM(K79:Q79)</f>
        <v>6</v>
      </c>
      <c r="U79" s="67">
        <f>SUM(U68:U77)</f>
        <v>1</v>
      </c>
      <c r="V79" s="67">
        <f>SUM(V68:V77)</f>
        <v>9</v>
      </c>
      <c r="W79" s="67">
        <f>SUM(S79:T79)</f>
        <v>10</v>
      </c>
    </row>
    <row r="80" ht="17" customHeight="1">
      <c r="A80" s="159"/>
      <c r="B80" t="s" s="67">
        <v>278</v>
      </c>
      <c r="C80" s="189"/>
      <c r="D80" s="194">
        <f>'Sheet 1 - Production Sheet'!$AI$104+D79</f>
        <v>3.261578604044358</v>
      </c>
      <c r="E80" s="10"/>
      <c r="F80" s="10"/>
      <c r="G80" s="188"/>
      <c r="H80" s="10"/>
      <c r="I80" s="10"/>
      <c r="J80" s="10"/>
      <c r="K80" s="189"/>
      <c r="L80" s="194">
        <f>'Sheet 1 - Production Sheet'!$AI$104+L79</f>
        <v>4.261578604044358</v>
      </c>
      <c r="M80" s="10"/>
      <c r="N80" s="10"/>
      <c r="O80" s="188"/>
      <c r="P80" s="10"/>
      <c r="Q80" s="10"/>
      <c r="R80" s="10"/>
      <c r="S80" s="195">
        <f>'Sheet 1 - Production Sheet'!$AI$104+S79</f>
        <v>7.261578604044358</v>
      </c>
      <c r="T80" s="195">
        <f>'Sheet 1 - Production Sheet'!$AI$104+T79</f>
        <v>9.261578604044358</v>
      </c>
      <c r="U80" s="195">
        <f>'Sheet 1 - Production Sheet'!$AZ$104+U79</f>
        <v>7.523157208088715</v>
      </c>
      <c r="V80" s="67"/>
      <c r="W80" s="195">
        <f>'Sheet 1 - Production Sheet'!$AZ$104+W79</f>
        <v>16.52315720808872</v>
      </c>
    </row>
    <row r="81" ht="17" customHeight="1">
      <c r="A81" s="159"/>
      <c r="B81" t="s" s="67">
        <v>279</v>
      </c>
      <c r="C81" s="189"/>
      <c r="D81" s="194">
        <f>'Sheet 1 - Production Sheet'!$AI$103+D79</f>
        <v>1.956947162426614</v>
      </c>
      <c r="E81" s="10"/>
      <c r="F81" s="10"/>
      <c r="G81" s="188"/>
      <c r="H81" s="10"/>
      <c r="I81" s="10"/>
      <c r="J81" s="10"/>
      <c r="K81" s="189"/>
      <c r="L81" s="194">
        <f>'Sheet 1 - Production Sheet'!$AI$103+L79</f>
        <v>2.956947162426614</v>
      </c>
      <c r="M81" s="10"/>
      <c r="N81" s="10"/>
      <c r="O81" s="188"/>
      <c r="P81" s="10"/>
      <c r="Q81" s="10"/>
      <c r="R81" s="10"/>
      <c r="S81" s="195">
        <f>'Sheet 1 - Production Sheet'!$AI$103+S79</f>
        <v>5.956947162426614</v>
      </c>
      <c r="T81" s="195">
        <f>'Sheet 1 - Production Sheet'!$AI$103+T79</f>
        <v>7.956947162426614</v>
      </c>
      <c r="U81" s="195">
        <f>'Sheet 1 - Production Sheet'!$AZ$103+U79</f>
        <v>4.913894324853228</v>
      </c>
      <c r="V81" s="67"/>
      <c r="W81" s="195">
        <f>'Sheet 1 - Production Sheet'!$AZ$103+W79</f>
        <v>13.91389432485323</v>
      </c>
    </row>
    <row r="82" ht="17" customHeight="1">
      <c r="A82" s="159"/>
      <c r="B82" t="s" s="67">
        <v>280</v>
      </c>
      <c r="C82" s="189"/>
      <c r="D82" s="196">
        <f>'Sheet 1 - Production Sheet'!$AI$104/D79</f>
      </c>
      <c r="E82" s="10"/>
      <c r="F82" s="10"/>
      <c r="G82" s="188"/>
      <c r="H82" s="10"/>
      <c r="I82" s="10"/>
      <c r="J82" s="10"/>
      <c r="K82" s="189"/>
      <c r="L82" s="196">
        <f>'Sheet 1 - Production Sheet'!$AI$104/L79</f>
        <v>3.261578604044358</v>
      </c>
      <c r="M82" s="10"/>
      <c r="N82" s="10"/>
      <c r="O82" s="188"/>
      <c r="P82" s="10"/>
      <c r="Q82" s="10"/>
      <c r="R82" s="10"/>
      <c r="S82" s="66">
        <f>'Sheet 1 - Production Sheet'!$AI$104/S79</f>
        <v>0.8153946510110894</v>
      </c>
      <c r="T82" s="66">
        <f>'Sheet 1 - Production Sheet'!$AI$104/T79</f>
        <v>0.543596434007393</v>
      </c>
      <c r="U82" s="66">
        <f>'Sheet 1 - Production Sheet'!$AZ$104/U79</f>
        <v>6.523157208088715</v>
      </c>
      <c r="V82" s="67"/>
      <c r="W82" s="66">
        <f>'Sheet 1 - Production Sheet'!$AZ$104/W79</f>
        <v>0.6523157208088716</v>
      </c>
    </row>
    <row r="83" ht="17" customHeight="1">
      <c r="A83" s="159"/>
      <c r="B83" t="s" s="67">
        <v>281</v>
      </c>
      <c r="C83" s="189"/>
      <c r="D83" s="196">
        <f>'Sheet 1 - Production Sheet'!$AI$103/D79</f>
      </c>
      <c r="E83" s="10"/>
      <c r="F83" s="10"/>
      <c r="G83" s="188"/>
      <c r="H83" s="10"/>
      <c r="I83" s="10"/>
      <c r="J83" s="10"/>
      <c r="K83" s="189"/>
      <c r="L83" s="196">
        <f>'Sheet 1 - Production Sheet'!$AI$103/L79</f>
        <v>1.956947162426614</v>
      </c>
      <c r="M83" s="10"/>
      <c r="N83" s="10"/>
      <c r="O83" s="188"/>
      <c r="P83" s="10"/>
      <c r="Q83" s="10"/>
      <c r="R83" s="10"/>
      <c r="S83" s="66">
        <f>'Sheet 1 - Production Sheet'!$AI$103/S79</f>
        <v>0.4892367906066535</v>
      </c>
      <c r="T83" s="66">
        <f>'Sheet 1 - Production Sheet'!$AI$103/T79</f>
        <v>0.3261578604044357</v>
      </c>
      <c r="U83" s="66">
        <f>'Sheet 1 - Production Sheet'!$AZ$103/U79</f>
        <v>3.913894324853228</v>
      </c>
      <c r="V83" s="67"/>
      <c r="W83" s="66">
        <f>'Sheet 1 - Production Sheet'!$AZ$103/W79</f>
        <v>0.3913894324853228</v>
      </c>
    </row>
    <row r="84" ht="32" customHeight="1">
      <c r="A84" s="162"/>
      <c r="B84" t="s" s="163">
        <v>282</v>
      </c>
      <c r="C84" t="s" s="164">
        <v>259</v>
      </c>
      <c r="D84" s="10"/>
      <c r="E84" s="10"/>
      <c r="F84" s="10"/>
      <c r="G84" s="10"/>
      <c r="H84" s="10"/>
      <c r="I84" s="10"/>
      <c r="J84" s="10"/>
      <c r="K84" t="s" s="164">
        <v>260</v>
      </c>
      <c r="L84" s="10"/>
      <c r="M84" s="10"/>
      <c r="N84" s="10"/>
      <c r="O84" s="10"/>
      <c r="P84" s="10"/>
      <c r="Q84" s="10"/>
      <c r="R84" s="10"/>
      <c r="S84" t="s" s="47">
        <v>259</v>
      </c>
      <c r="T84" t="s" s="47">
        <v>260</v>
      </c>
      <c r="U84" t="s" s="47">
        <v>261</v>
      </c>
      <c r="V84" t="s" s="47">
        <v>262</v>
      </c>
      <c r="W84" t="s" s="47">
        <v>263</v>
      </c>
    </row>
    <row r="85" ht="19" customHeight="1">
      <c r="A85" s="166"/>
      <c r="B85" t="s" s="161">
        <v>264</v>
      </c>
      <c r="C85" t="s" s="172">
        <v>265</v>
      </c>
      <c r="D85" t="s" s="173">
        <v>261</v>
      </c>
      <c r="E85" s="10"/>
      <c r="F85" s="10"/>
      <c r="G85" t="s" s="174">
        <v>266</v>
      </c>
      <c r="H85" s="10"/>
      <c r="I85" s="10"/>
      <c r="J85" s="10"/>
      <c r="K85" t="s" s="172">
        <v>265</v>
      </c>
      <c r="L85" t="s" s="173">
        <v>261</v>
      </c>
      <c r="M85" s="10"/>
      <c r="N85" s="10"/>
      <c r="O85" t="s" s="174">
        <v>266</v>
      </c>
      <c r="P85" s="10"/>
      <c r="Q85" s="10"/>
      <c r="R85" s="10"/>
      <c r="S85" s="175"/>
      <c r="T85" s="175"/>
      <c r="U85" s="175"/>
      <c r="V85" s="175"/>
      <c r="W85" s="175"/>
    </row>
    <row r="86" ht="44" customHeight="1">
      <c r="A86" s="158"/>
      <c r="B86" s="176">
        <v>39123</v>
      </c>
      <c r="C86" t="s" s="181">
        <v>267</v>
      </c>
      <c r="D86" t="s" s="182">
        <v>268</v>
      </c>
      <c r="E86" t="s" s="182">
        <v>269</v>
      </c>
      <c r="F86" t="s" s="182">
        <v>270</v>
      </c>
      <c r="G86" t="s" s="180">
        <v>271</v>
      </c>
      <c r="H86" t="s" s="180">
        <v>272</v>
      </c>
      <c r="I86" t="s" s="180">
        <v>273</v>
      </c>
      <c r="J86" t="s" s="180">
        <v>274</v>
      </c>
      <c r="K86" t="s" s="181">
        <v>267</v>
      </c>
      <c r="L86" t="s" s="182">
        <v>268</v>
      </c>
      <c r="M86" t="s" s="182">
        <v>269</v>
      </c>
      <c r="N86" t="s" s="182">
        <v>270</v>
      </c>
      <c r="O86" t="s" s="180">
        <v>271</v>
      </c>
      <c r="P86" t="s" s="180">
        <v>272</v>
      </c>
      <c r="Q86" t="s" s="180">
        <v>273</v>
      </c>
      <c r="R86" t="s" s="180">
        <v>274</v>
      </c>
      <c r="S86" t="s" s="183">
        <v>275</v>
      </c>
      <c r="T86" t="s" s="183">
        <v>275</v>
      </c>
      <c r="U86" t="s" s="183">
        <v>275</v>
      </c>
      <c r="V86" t="s" s="183">
        <v>275</v>
      </c>
      <c r="W86" t="s" s="183">
        <v>263</v>
      </c>
    </row>
    <row r="87" ht="18" customHeight="1">
      <c r="A87" s="159"/>
      <c r="B87" s="184">
        <v>39123.270833333336</v>
      </c>
      <c r="C87" s="189"/>
      <c r="D87" s="190"/>
      <c r="E87" s="190"/>
      <c r="F87" s="190"/>
      <c r="G87" s="188"/>
      <c r="H87" s="188"/>
      <c r="I87" s="188"/>
      <c r="J87" s="188"/>
      <c r="K87" s="189"/>
      <c r="L87" s="190"/>
      <c r="M87" s="190"/>
      <c r="N87" s="190"/>
      <c r="O87" s="188"/>
      <c r="P87" s="188"/>
      <c r="Q87" s="188"/>
      <c r="R87" s="188"/>
      <c r="S87" s="67">
        <f>SUM(C87:J87)</f>
        <v>0</v>
      </c>
      <c r="T87" s="67">
        <f>SUM(K87:R87)</f>
        <v>0</v>
      </c>
      <c r="U87" s="67">
        <f>SUM(D87:F87,L87:N87)</f>
        <v>0</v>
      </c>
      <c r="V87" s="67">
        <f>SUM(G87:J87,O87:R87)</f>
        <v>0</v>
      </c>
      <c r="W87" s="67">
        <f>SUM(S87:T87)</f>
        <v>0</v>
      </c>
    </row>
    <row r="88" ht="18" customHeight="1">
      <c r="A88" s="159"/>
      <c r="B88" s="184">
        <v>39123.272916666669</v>
      </c>
      <c r="C88" s="189"/>
      <c r="D88" s="190"/>
      <c r="E88" s="190"/>
      <c r="F88" s="190">
        <v>1</v>
      </c>
      <c r="G88" s="188"/>
      <c r="H88" s="188"/>
      <c r="I88" s="188"/>
      <c r="J88" s="188"/>
      <c r="K88" s="189"/>
      <c r="L88" s="190"/>
      <c r="M88" s="190"/>
      <c r="N88" s="190"/>
      <c r="O88" s="188"/>
      <c r="P88" s="188"/>
      <c r="Q88" s="188"/>
      <c r="R88" s="188"/>
      <c r="S88" s="67">
        <f>SUM(C88:J88)</f>
        <v>1</v>
      </c>
      <c r="T88" s="67">
        <f>SUM(K88:R88)</f>
        <v>0</v>
      </c>
      <c r="U88" s="67">
        <f>SUM(D88:F88,L88:N88)</f>
        <v>1</v>
      </c>
      <c r="V88" s="67">
        <f>SUM(G88:J88,O88:R88)</f>
        <v>0</v>
      </c>
      <c r="W88" s="67">
        <f>SUM(S88:T88)</f>
        <v>1</v>
      </c>
    </row>
    <row r="89" ht="18" customHeight="1">
      <c r="A89" s="159"/>
      <c r="B89" s="184">
        <v>39123.274305555555</v>
      </c>
      <c r="C89" s="189"/>
      <c r="D89" s="190"/>
      <c r="E89" s="190">
        <v>1</v>
      </c>
      <c r="F89" s="190"/>
      <c r="G89" s="188"/>
      <c r="H89" s="188"/>
      <c r="I89" s="188">
        <v>1</v>
      </c>
      <c r="J89" s="188"/>
      <c r="K89" s="189"/>
      <c r="L89" s="190"/>
      <c r="M89" s="190"/>
      <c r="N89" s="190"/>
      <c r="O89" s="188"/>
      <c r="P89" s="188"/>
      <c r="Q89" s="188"/>
      <c r="R89" s="188"/>
      <c r="S89" s="67">
        <f>SUM(C89:J89)</f>
        <v>2</v>
      </c>
      <c r="T89" s="67">
        <f>SUM(K89:R89)</f>
        <v>0</v>
      </c>
      <c r="U89" s="67">
        <f>SUM(D89:F89,L89:N89)</f>
        <v>1</v>
      </c>
      <c r="V89" s="67">
        <f>SUM(G89:J89,O89:R89)</f>
        <v>1</v>
      </c>
      <c r="W89" s="67">
        <f>SUM(S89:T89)</f>
        <v>2</v>
      </c>
    </row>
    <row r="90" ht="18" customHeight="1">
      <c r="A90" s="159"/>
      <c r="B90" s="184">
        <v>39123.275</v>
      </c>
      <c r="C90" s="189"/>
      <c r="D90" s="190"/>
      <c r="E90" s="190"/>
      <c r="F90" s="190"/>
      <c r="G90" s="188"/>
      <c r="H90" s="188"/>
      <c r="I90" s="188"/>
      <c r="J90" s="188"/>
      <c r="K90" s="189"/>
      <c r="L90" s="190"/>
      <c r="M90" s="190"/>
      <c r="N90" s="190"/>
      <c r="O90" s="188"/>
      <c r="P90" s="188"/>
      <c r="Q90" s="188"/>
      <c r="R90" s="188"/>
      <c r="S90" s="67">
        <f>SUM(C90:J90)</f>
        <v>0</v>
      </c>
      <c r="T90" s="67">
        <f>SUM(K90:R90)</f>
        <v>0</v>
      </c>
      <c r="U90" s="67">
        <f>SUM(D90:F90,L90:N90)</f>
        <v>0</v>
      </c>
      <c r="V90" s="67">
        <f>SUM(G90:J90,O90:R90)</f>
        <v>0</v>
      </c>
      <c r="W90" s="67">
        <f>SUM(S90:T90)</f>
        <v>0</v>
      </c>
    </row>
    <row r="91" ht="18" customHeight="1">
      <c r="A91" s="159"/>
      <c r="B91" s="184">
        <v>39123.278472222220</v>
      </c>
      <c r="C91" s="189">
        <v>1</v>
      </c>
      <c r="D91" s="190"/>
      <c r="E91" s="190">
        <v>1</v>
      </c>
      <c r="F91" s="190">
        <v>1</v>
      </c>
      <c r="G91" s="188"/>
      <c r="H91" s="188"/>
      <c r="I91" s="188"/>
      <c r="J91" s="188"/>
      <c r="K91" s="189"/>
      <c r="L91" s="190"/>
      <c r="M91" s="190"/>
      <c r="N91" s="190"/>
      <c r="O91" s="188"/>
      <c r="P91" s="188"/>
      <c r="Q91" s="188"/>
      <c r="R91" s="188"/>
      <c r="S91" s="67">
        <f>SUM(C91:J91)</f>
        <v>3</v>
      </c>
      <c r="T91" s="67">
        <f>SUM(K91:R91)</f>
        <v>0</v>
      </c>
      <c r="U91" s="67">
        <f>SUM(D91:F91,L91:N91)</f>
        <v>2</v>
      </c>
      <c r="V91" s="67">
        <f>SUM(G91:J91,O91:R91)</f>
        <v>0</v>
      </c>
      <c r="W91" s="67">
        <f>SUM(S91:T91)</f>
        <v>3</v>
      </c>
    </row>
    <row r="92" ht="18" customHeight="1">
      <c r="A92" s="159"/>
      <c r="B92" s="184">
        <v>39123.283333333333</v>
      </c>
      <c r="C92" s="189"/>
      <c r="D92" s="190"/>
      <c r="E92" s="190"/>
      <c r="F92" s="190">
        <v>2</v>
      </c>
      <c r="G92" s="188"/>
      <c r="H92" s="188"/>
      <c r="I92" s="188"/>
      <c r="J92" s="188"/>
      <c r="K92" s="189"/>
      <c r="L92" s="190"/>
      <c r="M92" s="190"/>
      <c r="N92" s="190"/>
      <c r="O92" s="188"/>
      <c r="P92" s="188"/>
      <c r="Q92" s="188"/>
      <c r="R92" s="188"/>
      <c r="S92" s="67">
        <f>SUM(C92:J92)</f>
        <v>2</v>
      </c>
      <c r="T92" s="67">
        <f>SUM(K92:R92)</f>
        <v>0</v>
      </c>
      <c r="U92" s="67">
        <f>SUM(D92:F92,L92:N92)</f>
        <v>2</v>
      </c>
      <c r="V92" s="67">
        <f>SUM(G92:J92,O92:R92)</f>
        <v>0</v>
      </c>
      <c r="W92" s="67">
        <f>SUM(S92:T92)</f>
        <v>2</v>
      </c>
    </row>
    <row r="93" ht="18" customHeight="1">
      <c r="A93" s="159"/>
      <c r="B93" s="184">
        <v>39123.284027777780</v>
      </c>
      <c r="C93" s="189"/>
      <c r="D93" s="190"/>
      <c r="E93" s="190"/>
      <c r="F93" s="190"/>
      <c r="G93" s="188"/>
      <c r="H93" s="188"/>
      <c r="I93" s="188"/>
      <c r="J93" s="188"/>
      <c r="K93" s="189"/>
      <c r="L93" s="190"/>
      <c r="M93" s="190"/>
      <c r="N93" s="190"/>
      <c r="O93" s="188"/>
      <c r="P93" s="188"/>
      <c r="Q93" s="188"/>
      <c r="R93" s="188">
        <v>1</v>
      </c>
      <c r="S93" s="67">
        <f>SUM(C93:J93)</f>
        <v>0</v>
      </c>
      <c r="T93" s="67">
        <f>SUM(K93:R93)</f>
        <v>1</v>
      </c>
      <c r="U93" s="67">
        <f>SUM(D93:F93,L93:N93)</f>
        <v>0</v>
      </c>
      <c r="V93" s="67">
        <f>SUM(G93:J93,O93:R93)</f>
        <v>1</v>
      </c>
      <c r="W93" s="67">
        <f>SUM(S93:T93)</f>
        <v>1</v>
      </c>
    </row>
    <row r="94" ht="18" customHeight="1">
      <c r="A94" s="159"/>
      <c r="B94" s="184">
        <v>39123.286111111112</v>
      </c>
      <c r="C94" s="189"/>
      <c r="D94" s="190"/>
      <c r="E94" s="190"/>
      <c r="F94" s="190"/>
      <c r="G94" s="188"/>
      <c r="H94" s="188"/>
      <c r="I94" s="188"/>
      <c r="J94" s="188"/>
      <c r="K94" s="189"/>
      <c r="L94" s="190"/>
      <c r="M94" s="190"/>
      <c r="N94" s="190"/>
      <c r="O94" s="188"/>
      <c r="P94" s="188"/>
      <c r="Q94" s="188"/>
      <c r="R94" s="188">
        <v>1</v>
      </c>
      <c r="S94" s="67">
        <f>SUM(C94:J94)</f>
        <v>0</v>
      </c>
      <c r="T94" s="67">
        <f>SUM(K94:R94)</f>
        <v>1</v>
      </c>
      <c r="U94" s="67">
        <f>SUM(D94:F94,L94:N94)</f>
        <v>0</v>
      </c>
      <c r="V94" s="67">
        <f>SUM(G94:J94,O94:R94)</f>
        <v>1</v>
      </c>
      <c r="W94" s="67">
        <f>SUM(S94:T94)</f>
        <v>1</v>
      </c>
    </row>
    <row r="95" ht="18" customHeight="1">
      <c r="A95" s="159"/>
      <c r="B95" s="184">
        <v>39123.288888888892</v>
      </c>
      <c r="C95" s="189"/>
      <c r="D95" s="190"/>
      <c r="E95" s="190"/>
      <c r="F95" s="190">
        <v>1</v>
      </c>
      <c r="G95" s="188"/>
      <c r="H95" s="188"/>
      <c r="I95" s="188"/>
      <c r="J95" s="188"/>
      <c r="K95" s="189"/>
      <c r="L95" s="190"/>
      <c r="M95" s="190"/>
      <c r="N95" s="190"/>
      <c r="O95" s="188"/>
      <c r="P95" s="188"/>
      <c r="Q95" s="188"/>
      <c r="R95" s="188">
        <v>1</v>
      </c>
      <c r="S95" s="67">
        <f>SUM(C95:J95)</f>
        <v>1</v>
      </c>
      <c r="T95" s="67">
        <f>SUM(K95:R95)</f>
        <v>1</v>
      </c>
      <c r="U95" s="67">
        <f>SUM(D95:F95,L95:N95)</f>
        <v>1</v>
      </c>
      <c r="V95" s="67">
        <f>SUM(G95:J95,O95:R95)</f>
        <v>1</v>
      </c>
      <c r="W95" s="67">
        <f>SUM(S95:T95)</f>
        <v>2</v>
      </c>
    </row>
    <row r="96" ht="18" customHeight="1">
      <c r="A96" s="159"/>
      <c r="B96" s="184">
        <v>39123.292361111111</v>
      </c>
      <c r="C96" s="189"/>
      <c r="D96" s="190"/>
      <c r="E96" s="190"/>
      <c r="F96" s="190"/>
      <c r="G96" s="188"/>
      <c r="H96" s="188"/>
      <c r="I96" s="188"/>
      <c r="J96" s="188"/>
      <c r="K96" s="189"/>
      <c r="L96" s="190"/>
      <c r="M96" s="190"/>
      <c r="N96" s="190">
        <v>1</v>
      </c>
      <c r="O96" s="188"/>
      <c r="P96" s="188">
        <v>1</v>
      </c>
      <c r="Q96" s="188"/>
      <c r="R96" s="188"/>
      <c r="S96" s="67">
        <f>SUM(C96:J96)</f>
        <v>0</v>
      </c>
      <c r="T96" s="67">
        <f>SUM(K96:R96)</f>
        <v>2</v>
      </c>
      <c r="U96" s="67">
        <f>SUM(D96:F96,L96:N96)</f>
        <v>1</v>
      </c>
      <c r="V96" s="67">
        <f>SUM(G96:J96,O96:R96)</f>
        <v>1</v>
      </c>
      <c r="W96" s="67">
        <f>SUM(S96:T96)</f>
        <v>2</v>
      </c>
    </row>
    <row r="97" ht="18" customHeight="1">
      <c r="A97" s="159"/>
      <c r="B97" s="184">
        <v>39123.29375</v>
      </c>
      <c r="C97" s="189"/>
      <c r="D97" s="190"/>
      <c r="E97" s="190"/>
      <c r="F97" s="190"/>
      <c r="G97" s="188"/>
      <c r="H97" s="188"/>
      <c r="I97" s="188"/>
      <c r="J97" s="188"/>
      <c r="K97" s="189"/>
      <c r="L97" s="190"/>
      <c r="M97" s="190"/>
      <c r="N97" s="190"/>
      <c r="O97" s="188"/>
      <c r="P97" s="188"/>
      <c r="Q97" s="188"/>
      <c r="R97" s="188">
        <v>1</v>
      </c>
      <c r="S97" s="67">
        <f>SUM(C97:J97)</f>
        <v>0</v>
      </c>
      <c r="T97" s="67">
        <f>SUM(K97:R97)</f>
        <v>1</v>
      </c>
      <c r="U97" s="67">
        <f>SUM(D97:F97,L97:N97)</f>
        <v>0</v>
      </c>
      <c r="V97" s="67">
        <f>SUM(G97:J97,O97:R97)</f>
        <v>1</v>
      </c>
      <c r="W97" s="67">
        <f>SUM(S97:T97)</f>
        <v>1</v>
      </c>
    </row>
    <row r="98" ht="18" customHeight="1">
      <c r="A98" s="159"/>
      <c r="B98" s="184">
        <v>39123.297222222223</v>
      </c>
      <c r="C98" s="189"/>
      <c r="D98" s="190"/>
      <c r="E98" s="190"/>
      <c r="F98" s="190"/>
      <c r="G98" s="188"/>
      <c r="H98" s="188"/>
      <c r="I98" s="188"/>
      <c r="J98" s="188"/>
      <c r="K98" s="189">
        <v>1</v>
      </c>
      <c r="L98" s="190"/>
      <c r="M98" s="190"/>
      <c r="N98" s="190"/>
      <c r="O98" s="188"/>
      <c r="P98" s="188"/>
      <c r="Q98" s="188"/>
      <c r="R98" s="188"/>
      <c r="S98" s="67">
        <f>SUM(C98:J98)</f>
        <v>0</v>
      </c>
      <c r="T98" s="67">
        <f>SUM(K98:R98)</f>
        <v>1</v>
      </c>
      <c r="U98" s="67">
        <f>SUM(D98:F98,L98:N98)</f>
        <v>0</v>
      </c>
      <c r="V98" s="67">
        <f>SUM(G98:J98,O98:R98)</f>
        <v>0</v>
      </c>
      <c r="W98" s="67">
        <f>SUM(S98:T98)</f>
        <v>1</v>
      </c>
    </row>
    <row r="99" ht="18" customHeight="1">
      <c r="A99" t="s" s="159">
        <v>283</v>
      </c>
      <c r="B99" s="184">
        <v>39123.303472222222</v>
      </c>
      <c r="C99" s="189"/>
      <c r="D99" s="190"/>
      <c r="E99" s="190"/>
      <c r="F99" s="190"/>
      <c r="G99" s="188"/>
      <c r="H99" s="188"/>
      <c r="I99" s="188">
        <v>1</v>
      </c>
      <c r="J99" s="188"/>
      <c r="K99" s="189"/>
      <c r="L99" s="190"/>
      <c r="M99" s="190"/>
      <c r="N99" s="190"/>
      <c r="O99" s="188"/>
      <c r="P99" s="188"/>
      <c r="Q99" s="188"/>
      <c r="R99" s="188"/>
      <c r="S99" s="67">
        <f>SUM(C99:J99)</f>
        <v>1</v>
      </c>
      <c r="T99" s="67">
        <f>SUM(K99:R99)</f>
        <v>0</v>
      </c>
      <c r="U99" s="67">
        <f>SUM(D99:F99,L99:N99)</f>
        <v>0</v>
      </c>
      <c r="V99" s="67">
        <f>SUM(G99:J99,O99:R99)</f>
        <v>1</v>
      </c>
      <c r="W99" s="67">
        <f>SUM(S99:T99)</f>
        <v>1</v>
      </c>
    </row>
    <row r="100" ht="18" customHeight="1">
      <c r="A100" s="159"/>
      <c r="B100" s="184">
        <v>39123.305555555555</v>
      </c>
      <c r="C100" s="189"/>
      <c r="D100" s="190"/>
      <c r="E100" s="190"/>
      <c r="F100" s="190"/>
      <c r="G100" s="188">
        <v>1</v>
      </c>
      <c r="H100" s="188"/>
      <c r="I100" s="188"/>
      <c r="J100" s="188"/>
      <c r="K100" s="189"/>
      <c r="L100" s="190"/>
      <c r="M100" s="190"/>
      <c r="N100" s="190"/>
      <c r="O100" s="188"/>
      <c r="P100" s="188"/>
      <c r="Q100" s="188"/>
      <c r="R100" s="188">
        <v>1</v>
      </c>
      <c r="S100" s="67">
        <f>SUM(C100:J100)</f>
        <v>1</v>
      </c>
      <c r="T100" s="67">
        <f>SUM(K100:R100)</f>
        <v>1</v>
      </c>
      <c r="U100" s="67">
        <f>SUM(D100:F100,L100:N100)</f>
        <v>0</v>
      </c>
      <c r="V100" s="67">
        <f>SUM(G100:J100,O100:R100)</f>
        <v>2</v>
      </c>
      <c r="W100" s="67">
        <f>SUM(S100:T100)</f>
        <v>2</v>
      </c>
    </row>
    <row r="101" ht="18" customHeight="1">
      <c r="A101" s="159"/>
      <c r="B101" s="184">
        <v>39123.30625</v>
      </c>
      <c r="C101" s="189">
        <v>1</v>
      </c>
      <c r="D101" s="190"/>
      <c r="E101" s="190"/>
      <c r="F101" s="190">
        <v>1</v>
      </c>
      <c r="G101" s="188"/>
      <c r="H101" s="188"/>
      <c r="I101" s="188"/>
      <c r="J101" s="188"/>
      <c r="K101" s="189"/>
      <c r="L101" s="190"/>
      <c r="M101" s="190"/>
      <c r="N101" s="190"/>
      <c r="O101" s="188"/>
      <c r="P101" s="188"/>
      <c r="Q101" s="188"/>
      <c r="R101" s="188"/>
      <c r="S101" s="67">
        <f>SUM(C101:J101)</f>
        <v>2</v>
      </c>
      <c r="T101" s="67">
        <f>SUM(K101:R101)</f>
        <v>0</v>
      </c>
      <c r="U101" s="67">
        <f>SUM(D101:F101,L101:N101)</f>
        <v>1</v>
      </c>
      <c r="V101" s="67">
        <f>SUM(G101:J101,O101:R101)</f>
        <v>0</v>
      </c>
      <c r="W101" s="67">
        <f>SUM(S101:T101)</f>
        <v>2</v>
      </c>
    </row>
    <row r="102" ht="18" customHeight="1">
      <c r="A102" s="159"/>
      <c r="B102" s="184">
        <v>39123.308333333334</v>
      </c>
      <c r="C102" s="189"/>
      <c r="D102" s="190"/>
      <c r="E102" s="190"/>
      <c r="F102" s="190"/>
      <c r="G102" s="188"/>
      <c r="H102" s="188"/>
      <c r="I102" s="188">
        <v>1</v>
      </c>
      <c r="J102" s="188"/>
      <c r="K102" s="189"/>
      <c r="L102" s="190"/>
      <c r="M102" s="190"/>
      <c r="N102" s="190"/>
      <c r="O102" s="188"/>
      <c r="P102" s="188"/>
      <c r="Q102" s="188"/>
      <c r="R102" s="188"/>
      <c r="S102" s="67">
        <f>SUM(C102:J102)</f>
        <v>1</v>
      </c>
      <c r="T102" s="67">
        <f>SUM(K102:R102)</f>
        <v>0</v>
      </c>
      <c r="U102" s="67">
        <f>SUM(D102:F102,L102:N102)</f>
        <v>0</v>
      </c>
      <c r="V102" s="67">
        <f>SUM(G102:J102,O102:R102)</f>
        <v>1</v>
      </c>
      <c r="W102" s="67">
        <f>SUM(S102:T102)</f>
        <v>1</v>
      </c>
    </row>
    <row r="103" ht="18" customHeight="1">
      <c r="A103" s="159"/>
      <c r="B103" s="184">
        <v>39123.309722222220</v>
      </c>
      <c r="C103" s="189"/>
      <c r="D103" s="190"/>
      <c r="E103" s="190"/>
      <c r="F103" s="190"/>
      <c r="G103" s="188"/>
      <c r="H103" s="188"/>
      <c r="I103" s="188"/>
      <c r="J103" s="188"/>
      <c r="K103" s="189"/>
      <c r="L103" s="190"/>
      <c r="M103" s="190"/>
      <c r="N103" s="190"/>
      <c r="O103" s="188"/>
      <c r="P103" s="188"/>
      <c r="Q103" s="188">
        <v>1</v>
      </c>
      <c r="R103" s="188"/>
      <c r="S103" s="67">
        <f>SUM(C103:J103)</f>
        <v>0</v>
      </c>
      <c r="T103" s="67">
        <f>SUM(K103:R103)</f>
        <v>1</v>
      </c>
      <c r="U103" s="67">
        <f>SUM(D103:F103,L103:N103)</f>
        <v>0</v>
      </c>
      <c r="V103" s="67">
        <f>SUM(G103:J103,O103:R103)</f>
        <v>1</v>
      </c>
      <c r="W103" s="67">
        <f>SUM(S103:T103)</f>
        <v>1</v>
      </c>
    </row>
    <row r="104" ht="18" customHeight="1">
      <c r="A104" s="159"/>
      <c r="B104" s="184">
        <v>39123.311111111114</v>
      </c>
      <c r="C104" s="189"/>
      <c r="D104" s="190"/>
      <c r="E104" s="190"/>
      <c r="F104" s="190"/>
      <c r="G104" s="188"/>
      <c r="H104" s="188"/>
      <c r="I104" s="188"/>
      <c r="J104" s="188"/>
      <c r="K104" s="189"/>
      <c r="L104" s="190"/>
      <c r="M104" s="190"/>
      <c r="N104" s="190"/>
      <c r="O104" s="188"/>
      <c r="P104" s="188"/>
      <c r="Q104" s="188"/>
      <c r="R104" s="188">
        <v>1</v>
      </c>
      <c r="S104" s="67">
        <f>SUM(C104:J104)</f>
        <v>0</v>
      </c>
      <c r="T104" s="67">
        <f>SUM(K104:R104)</f>
        <v>1</v>
      </c>
      <c r="U104" s="67">
        <f>SUM(D104:F104,L104:N104)</f>
        <v>0</v>
      </c>
      <c r="V104" s="67">
        <f>SUM(G104:J104,O104:R104)</f>
        <v>1</v>
      </c>
      <c r="W104" s="67">
        <f>SUM(S104:T104)</f>
        <v>1</v>
      </c>
    </row>
    <row r="105" ht="18" customHeight="1">
      <c r="A105" s="159"/>
      <c r="B105" s="184">
        <v>39123.3125</v>
      </c>
      <c r="C105" s="189"/>
      <c r="D105" s="190"/>
      <c r="E105" s="190"/>
      <c r="F105" s="190"/>
      <c r="G105" s="188"/>
      <c r="H105" s="188"/>
      <c r="I105" s="188"/>
      <c r="J105" s="188"/>
      <c r="K105" s="189"/>
      <c r="L105" s="190"/>
      <c r="M105" s="190"/>
      <c r="N105" s="190"/>
      <c r="O105" s="188"/>
      <c r="P105" s="188"/>
      <c r="Q105" s="188"/>
      <c r="R105" s="188"/>
      <c r="S105" s="67">
        <f>SUM(C105:J105)</f>
        <v>0</v>
      </c>
      <c r="T105" s="67">
        <f>SUM(K105:R105)</f>
        <v>0</v>
      </c>
      <c r="U105" s="67">
        <f>SUM(D105:F105,L105:N105)</f>
        <v>0</v>
      </c>
      <c r="V105" s="67">
        <f>SUM(G105:J105,O105:R105)</f>
        <v>0</v>
      </c>
      <c r="W105" s="67">
        <f>SUM(S105:T105)</f>
        <v>0</v>
      </c>
    </row>
    <row r="106" ht="18" customHeight="1">
      <c r="A106" s="159"/>
      <c r="B106" t="s" s="161">
        <v>263</v>
      </c>
      <c r="C106" t="s" s="189">
        <v>276</v>
      </c>
      <c r="D106" s="190">
        <f>SUM(D87:D105)</f>
        <v>0</v>
      </c>
      <c r="E106" s="190">
        <f>SUM(E87:E105)</f>
        <v>2</v>
      </c>
      <c r="F106" s="190">
        <f>SUM(F87:F105)</f>
        <v>6</v>
      </c>
      <c r="G106" s="188">
        <f>SUM(G87:G105)</f>
        <v>1</v>
      </c>
      <c r="H106" s="188">
        <f>SUM(H87:H105)</f>
        <v>0</v>
      </c>
      <c r="I106" s="188">
        <f>SUM(I87:I105)</f>
        <v>3</v>
      </c>
      <c r="J106" s="188">
        <f>SUM(J87:J105)</f>
        <v>0</v>
      </c>
      <c r="K106" t="s" s="189">
        <v>276</v>
      </c>
      <c r="L106" s="190">
        <f>SUM(L87:L105)</f>
        <v>0</v>
      </c>
      <c r="M106" s="190">
        <f>SUM(M87:M105)</f>
        <v>0</v>
      </c>
      <c r="N106" s="190">
        <f>SUM(N87:N105)</f>
        <v>1</v>
      </c>
      <c r="O106" s="188">
        <f>SUM(O87:O105)</f>
        <v>0</v>
      </c>
      <c r="P106" s="188">
        <f>SUM(P87:P105)</f>
        <v>1</v>
      </c>
      <c r="Q106" s="188">
        <f>SUM(Q87:Q105)</f>
        <v>1</v>
      </c>
      <c r="R106" s="188">
        <f>SUM(R87:R105)</f>
        <v>6</v>
      </c>
      <c r="S106" t="s" s="67">
        <v>276</v>
      </c>
      <c r="T106" t="s" s="67">
        <v>276</v>
      </c>
      <c r="U106" t="s" s="67">
        <v>276</v>
      </c>
      <c r="V106" t="s" s="67">
        <v>276</v>
      </c>
      <c r="W106" t="s" s="67">
        <v>276</v>
      </c>
    </row>
    <row r="107" ht="18" customHeight="1">
      <c r="A107" s="159"/>
      <c r="B107" s="161"/>
      <c r="C107" s="189">
        <f>SUM(C87:C105)</f>
        <v>2</v>
      </c>
      <c r="D107" s="190">
        <f>SUM(D106:F106)</f>
        <v>8</v>
      </c>
      <c r="E107" s="10"/>
      <c r="F107" s="10"/>
      <c r="G107" s="188">
        <f>SUM(G106:J106)</f>
        <v>4</v>
      </c>
      <c r="H107" s="10"/>
      <c r="I107" s="10"/>
      <c r="J107" s="10"/>
      <c r="K107" s="189">
        <f>SUM(K87:K105)</f>
        <v>1</v>
      </c>
      <c r="L107" s="190">
        <f>SUM(L106:N106)</f>
        <v>1</v>
      </c>
      <c r="M107" s="10"/>
      <c r="N107" s="10"/>
      <c r="O107" s="188">
        <f>SUM(O106:R106)</f>
        <v>8</v>
      </c>
      <c r="P107" s="10"/>
      <c r="Q107" s="10"/>
      <c r="R107" s="10"/>
      <c r="S107" s="67">
        <f>SUM(C107:I107)</f>
        <v>14</v>
      </c>
      <c r="T107" s="67">
        <f>SUM(K107:P107)</f>
        <v>10</v>
      </c>
      <c r="U107" s="67">
        <f>SUM(U87:U105)</f>
        <v>9</v>
      </c>
      <c r="V107" s="67">
        <f>SUM(V87:V105)</f>
        <v>12</v>
      </c>
      <c r="W107" s="67">
        <f>SUM(S107:T107)</f>
        <v>24</v>
      </c>
    </row>
    <row r="108" ht="17" customHeight="1">
      <c r="A108" s="159"/>
      <c r="B108" t="s" s="67">
        <v>278</v>
      </c>
      <c r="C108" s="189"/>
      <c r="D108" s="194">
        <f>'Sheet 1 - Production Sheet'!$AI$104+D107</f>
        <v>11.26157860404436</v>
      </c>
      <c r="E108" s="10"/>
      <c r="F108" s="10"/>
      <c r="G108" s="188"/>
      <c r="H108" s="10"/>
      <c r="I108" s="10"/>
      <c r="J108" s="10"/>
      <c r="K108" s="189"/>
      <c r="L108" s="194">
        <f>'Sheet 1 - Production Sheet'!$AI$104+L107</f>
        <v>4.261578604044358</v>
      </c>
      <c r="M108" s="10"/>
      <c r="N108" s="10"/>
      <c r="O108" s="188"/>
      <c r="P108" s="10"/>
      <c r="Q108" s="10"/>
      <c r="R108" s="10"/>
      <c r="S108" s="195">
        <f>'Sheet 1 - Production Sheet'!$AI$104+S107</f>
        <v>17.26157860404436</v>
      </c>
      <c r="T108" s="195">
        <f>'Sheet 1 - Production Sheet'!$AI$104+T107</f>
        <v>13.26157860404436</v>
      </c>
      <c r="U108" s="195">
        <f>'Sheet 1 - Production Sheet'!$AZ$104+U107</f>
        <v>15.52315720808872</v>
      </c>
      <c r="V108" s="67"/>
      <c r="W108" s="195">
        <f>'Sheet 1 - Production Sheet'!$AZ$104+W107</f>
        <v>30.52315720808872</v>
      </c>
    </row>
    <row r="109" ht="17" customHeight="1">
      <c r="A109" s="159"/>
      <c r="B109" t="s" s="67">
        <v>279</v>
      </c>
      <c r="C109" s="189"/>
      <c r="D109" s="194">
        <f>'Sheet 1 - Production Sheet'!$AI$103+D107</f>
        <v>9.956947162426614</v>
      </c>
      <c r="E109" s="10"/>
      <c r="F109" s="10"/>
      <c r="G109" s="188"/>
      <c r="H109" s="10"/>
      <c r="I109" s="10"/>
      <c r="J109" s="10"/>
      <c r="K109" s="189"/>
      <c r="L109" s="194">
        <f>'Sheet 1 - Production Sheet'!$AI$103+L107</f>
        <v>2.956947162426614</v>
      </c>
      <c r="M109" s="10"/>
      <c r="N109" s="10"/>
      <c r="O109" s="188"/>
      <c r="P109" s="10"/>
      <c r="Q109" s="10"/>
      <c r="R109" s="10"/>
      <c r="S109" s="195">
        <f>'Sheet 1 - Production Sheet'!$AI$103+S107</f>
        <v>15.95694716242661</v>
      </c>
      <c r="T109" s="195">
        <f>'Sheet 1 - Production Sheet'!$AI$103+T107</f>
        <v>11.95694716242661</v>
      </c>
      <c r="U109" s="195">
        <f>'Sheet 1 - Production Sheet'!$AZ$103+U107</f>
        <v>12.91389432485323</v>
      </c>
      <c r="V109" s="67"/>
      <c r="W109" s="195">
        <f>'Sheet 1 - Production Sheet'!$AZ$103+W107</f>
        <v>27.91389432485323</v>
      </c>
    </row>
    <row r="110" ht="17" customHeight="1">
      <c r="A110" s="159"/>
      <c r="B110" t="s" s="67">
        <v>280</v>
      </c>
      <c r="C110" s="189"/>
      <c r="D110" s="196">
        <f>'Sheet 1 - Production Sheet'!$AI$104/D107</f>
        <v>0.4076973255055447</v>
      </c>
      <c r="E110" s="10"/>
      <c r="F110" s="10"/>
      <c r="G110" s="188"/>
      <c r="H110" s="10"/>
      <c r="I110" s="10"/>
      <c r="J110" s="10"/>
      <c r="K110" s="189"/>
      <c r="L110" s="196">
        <f>'Sheet 1 - Production Sheet'!$AI$104/L107</f>
        <v>3.261578604044358</v>
      </c>
      <c r="M110" s="10"/>
      <c r="N110" s="10"/>
      <c r="O110" s="188"/>
      <c r="P110" s="10"/>
      <c r="Q110" s="10"/>
      <c r="R110" s="10"/>
      <c r="S110" s="66">
        <f>'Sheet 1 - Production Sheet'!$AI$104/S107</f>
        <v>0.2329699002888827</v>
      </c>
      <c r="T110" s="66">
        <f>'Sheet 1 - Production Sheet'!$AI$104/T107</f>
        <v>0.3261578604044358</v>
      </c>
      <c r="U110" s="66">
        <f>'Sheet 1 - Production Sheet'!$AZ$104/U107</f>
        <v>0.7247952453431906</v>
      </c>
      <c r="V110" s="67"/>
      <c r="W110" s="66">
        <f>'Sheet 1 - Production Sheet'!$AZ$104/W107</f>
        <v>0.2717982170036965</v>
      </c>
    </row>
    <row r="111" ht="17" customHeight="1">
      <c r="A111" s="159"/>
      <c r="B111" t="s" s="67">
        <v>281</v>
      </c>
      <c r="C111" s="189"/>
      <c r="D111" s="196">
        <f>'Sheet 1 - Production Sheet'!$AI$103/D107</f>
        <v>0.2446183953033268</v>
      </c>
      <c r="E111" s="10"/>
      <c r="F111" s="10"/>
      <c r="G111" s="188"/>
      <c r="H111" s="10"/>
      <c r="I111" s="10"/>
      <c r="J111" s="10"/>
      <c r="K111" s="189"/>
      <c r="L111" s="196">
        <f>'Sheet 1 - Production Sheet'!$AI$103/L107</f>
        <v>1.956947162426614</v>
      </c>
      <c r="M111" s="10"/>
      <c r="N111" s="10"/>
      <c r="O111" s="188"/>
      <c r="P111" s="10"/>
      <c r="Q111" s="10"/>
      <c r="R111" s="10"/>
      <c r="S111" s="66">
        <f>'Sheet 1 - Production Sheet'!$AI$103/S107</f>
        <v>0.1397819401733296</v>
      </c>
      <c r="T111" s="66">
        <f>'Sheet 1 - Production Sheet'!$AI$103/T107</f>
        <v>0.1956947162426614</v>
      </c>
      <c r="U111" s="66">
        <f>'Sheet 1 - Production Sheet'!$AZ$103/U107</f>
        <v>0.4348771472059142</v>
      </c>
      <c r="V111" s="67"/>
      <c r="W111" s="66">
        <f>'Sheet 1 - Production Sheet'!$AZ$103/W107</f>
        <v>0.1630789302022178</v>
      </c>
    </row>
    <row r="112" ht="32" customHeight="1">
      <c r="A112" s="162"/>
      <c r="B112" t="s" s="163">
        <v>282</v>
      </c>
      <c r="C112" t="s" s="164">
        <v>259</v>
      </c>
      <c r="D112" s="10"/>
      <c r="E112" s="10"/>
      <c r="F112" s="10"/>
      <c r="G112" s="10"/>
      <c r="H112" s="10"/>
      <c r="I112" s="10"/>
      <c r="J112" s="10"/>
      <c r="K112" t="s" s="164">
        <v>260</v>
      </c>
      <c r="L112" s="10"/>
      <c r="M112" s="10"/>
      <c r="N112" s="10"/>
      <c r="O112" s="10"/>
      <c r="P112" s="10"/>
      <c r="Q112" s="10"/>
      <c r="R112" s="10"/>
      <c r="S112" t="s" s="47">
        <v>259</v>
      </c>
      <c r="T112" t="s" s="47">
        <v>260</v>
      </c>
      <c r="U112" t="s" s="47">
        <v>261</v>
      </c>
      <c r="V112" t="s" s="47">
        <v>262</v>
      </c>
      <c r="W112" t="s" s="47">
        <v>263</v>
      </c>
    </row>
    <row r="113" ht="19" customHeight="1">
      <c r="A113" s="162"/>
      <c r="B113" t="s" s="161">
        <v>264</v>
      </c>
      <c r="C113" t="s" s="172">
        <v>265</v>
      </c>
      <c r="D113" t="s" s="173">
        <v>261</v>
      </c>
      <c r="E113" s="10"/>
      <c r="F113" s="10"/>
      <c r="G113" t="s" s="174">
        <v>266</v>
      </c>
      <c r="H113" s="10"/>
      <c r="I113" s="10"/>
      <c r="J113" s="10"/>
      <c r="K113" t="s" s="172">
        <v>265</v>
      </c>
      <c r="L113" t="s" s="173">
        <v>261</v>
      </c>
      <c r="M113" s="10"/>
      <c r="N113" s="10"/>
      <c r="O113" t="s" s="174">
        <v>266</v>
      </c>
      <c r="P113" s="10"/>
      <c r="Q113" s="10"/>
      <c r="R113" s="10"/>
      <c r="S113" s="175"/>
      <c r="T113" s="175"/>
      <c r="U113" s="175"/>
      <c r="V113" s="175"/>
      <c r="W113" s="175"/>
    </row>
    <row r="114" ht="25" customHeight="1">
      <c r="A114" s="162"/>
      <c r="B114" s="176">
        <v>39142</v>
      </c>
      <c r="C114" t="s" s="181">
        <v>267</v>
      </c>
      <c r="D114" t="s" s="182">
        <v>268</v>
      </c>
      <c r="E114" t="s" s="182">
        <v>269</v>
      </c>
      <c r="F114" t="s" s="182">
        <v>270</v>
      </c>
      <c r="G114" t="s" s="180">
        <v>271</v>
      </c>
      <c r="H114" t="s" s="180">
        <v>272</v>
      </c>
      <c r="I114" t="s" s="180">
        <v>273</v>
      </c>
      <c r="J114" t="s" s="180">
        <v>274</v>
      </c>
      <c r="K114" t="s" s="181">
        <v>267</v>
      </c>
      <c r="L114" t="s" s="182">
        <v>268</v>
      </c>
      <c r="M114" t="s" s="182">
        <v>269</v>
      </c>
      <c r="N114" t="s" s="182">
        <v>270</v>
      </c>
      <c r="O114" t="s" s="180">
        <v>271</v>
      </c>
      <c r="P114" t="s" s="180">
        <v>272</v>
      </c>
      <c r="Q114" t="s" s="180">
        <v>273</v>
      </c>
      <c r="R114" t="s" s="180">
        <v>274</v>
      </c>
      <c r="S114" t="s" s="183">
        <v>275</v>
      </c>
      <c r="T114" t="s" s="183">
        <v>275</v>
      </c>
      <c r="U114" t="s" s="183">
        <v>275</v>
      </c>
      <c r="V114" t="s" s="183">
        <v>275</v>
      </c>
      <c r="W114" t="s" s="183">
        <v>263</v>
      </c>
    </row>
    <row r="115" ht="19" customHeight="1">
      <c r="A115" s="162"/>
      <c r="B115" s="184">
        <v>39142.652777777781</v>
      </c>
      <c r="C115" s="189"/>
      <c r="D115" s="190"/>
      <c r="E115" s="190"/>
      <c r="F115" s="190"/>
      <c r="G115" s="188"/>
      <c r="H115" s="188"/>
      <c r="I115" s="188"/>
      <c r="J115" s="188"/>
      <c r="K115" s="189"/>
      <c r="L115" s="190"/>
      <c r="M115" s="190"/>
      <c r="N115" s="190"/>
      <c r="O115" s="188"/>
      <c r="P115" s="188"/>
      <c r="Q115" s="188"/>
      <c r="R115" s="188"/>
      <c r="S115" s="67">
        <f>SUM(C115:J115)</f>
        <v>0</v>
      </c>
      <c r="T115" s="67">
        <f>SUM(K115:R115)</f>
        <v>0</v>
      </c>
      <c r="U115" s="67">
        <f>SUM(D115:F115,L115:N115)</f>
        <v>0</v>
      </c>
      <c r="V115" s="67">
        <f>SUM(G115:J115,O115:R115)</f>
        <v>0</v>
      </c>
      <c r="W115" s="67">
        <f>SUM(S115:T115)</f>
        <v>0</v>
      </c>
    </row>
    <row r="116" ht="19" customHeight="1">
      <c r="A116" s="162"/>
      <c r="B116" s="184">
        <v>39142.663888888892</v>
      </c>
      <c r="C116" s="189"/>
      <c r="D116" s="190"/>
      <c r="E116" s="190"/>
      <c r="F116" s="190"/>
      <c r="G116" s="188"/>
      <c r="H116" s="188">
        <v>1</v>
      </c>
      <c r="I116" s="188"/>
      <c r="J116" s="188"/>
      <c r="K116" s="189"/>
      <c r="L116" s="190"/>
      <c r="M116" s="190"/>
      <c r="N116" s="190"/>
      <c r="O116" s="188"/>
      <c r="P116" s="188"/>
      <c r="Q116" s="188"/>
      <c r="R116" s="188"/>
      <c r="S116" s="67">
        <f>SUM(C116:J116)</f>
        <v>1</v>
      </c>
      <c r="T116" s="67">
        <f>SUM(K116:R116)</f>
        <v>0</v>
      </c>
      <c r="U116" s="67">
        <f>SUM(D116:F116,L116:N116)</f>
        <v>0</v>
      </c>
      <c r="V116" s="67">
        <f>SUM(G116:J116,O116:R116)</f>
        <v>1</v>
      </c>
      <c r="W116" s="67">
        <f>SUM(S116:T116)</f>
        <v>1</v>
      </c>
    </row>
    <row r="117" ht="19" customHeight="1">
      <c r="A117" s="162"/>
      <c r="B117" s="184">
        <v>39142.664583333331</v>
      </c>
      <c r="C117" s="189">
        <v>1</v>
      </c>
      <c r="D117" s="190"/>
      <c r="E117" s="190"/>
      <c r="F117" s="190"/>
      <c r="G117" s="188"/>
      <c r="H117" s="188"/>
      <c r="I117" s="188"/>
      <c r="J117" s="188"/>
      <c r="K117" s="189"/>
      <c r="L117" s="190"/>
      <c r="M117" s="190"/>
      <c r="N117" s="190"/>
      <c r="O117" s="188"/>
      <c r="P117" s="188"/>
      <c r="Q117" s="188"/>
      <c r="R117" s="188"/>
      <c r="S117" s="67">
        <f>SUM(C117:J117)</f>
        <v>1</v>
      </c>
      <c r="T117" s="67">
        <f>SUM(K117:R117)</f>
        <v>0</v>
      </c>
      <c r="U117" s="67">
        <f>SUM(D117:F117,L117:N117)</f>
        <v>0</v>
      </c>
      <c r="V117" s="67">
        <f>SUM(G117:J117,O117:R117)</f>
        <v>0</v>
      </c>
      <c r="W117" s="67">
        <f>SUM(S117:T117)</f>
        <v>1</v>
      </c>
    </row>
    <row r="118" ht="19" customHeight="1">
      <c r="A118" s="162"/>
      <c r="B118" s="184">
        <v>39142.667361111111</v>
      </c>
      <c r="C118" s="189">
        <v>1</v>
      </c>
      <c r="D118" s="190"/>
      <c r="E118" s="190"/>
      <c r="F118" s="190"/>
      <c r="G118" s="188"/>
      <c r="H118" s="188"/>
      <c r="I118" s="188"/>
      <c r="J118" s="188"/>
      <c r="K118" s="189"/>
      <c r="L118" s="190"/>
      <c r="M118" s="190"/>
      <c r="N118" s="190"/>
      <c r="O118" s="188"/>
      <c r="P118" s="188"/>
      <c r="Q118" s="188"/>
      <c r="R118" s="188"/>
      <c r="S118" s="67">
        <f>SUM(C118:J118)</f>
        <v>1</v>
      </c>
      <c r="T118" s="67">
        <f>SUM(K118:R118)</f>
        <v>0</v>
      </c>
      <c r="U118" s="67">
        <f>SUM(D118:F118,L118:N118)</f>
        <v>0</v>
      </c>
      <c r="V118" s="67">
        <f>SUM(G118:J118,O118:R118)</f>
        <v>0</v>
      </c>
      <c r="W118" s="67">
        <f>SUM(S118:T118)</f>
        <v>1</v>
      </c>
    </row>
    <row r="119" ht="19" customHeight="1">
      <c r="A119" s="162"/>
      <c r="B119" s="184">
        <v>39142.668055555558</v>
      </c>
      <c r="C119" s="189"/>
      <c r="D119" s="190"/>
      <c r="E119" s="190"/>
      <c r="F119" s="190"/>
      <c r="G119" s="188"/>
      <c r="H119" s="188"/>
      <c r="I119" s="188"/>
      <c r="J119" s="188"/>
      <c r="K119" s="189"/>
      <c r="L119" s="190"/>
      <c r="M119" s="190"/>
      <c r="N119" s="190">
        <v>1</v>
      </c>
      <c r="O119" s="188"/>
      <c r="P119" s="188"/>
      <c r="Q119" s="188"/>
      <c r="R119" s="188"/>
      <c r="S119" s="67">
        <f>SUM(C119:J119)</f>
        <v>0</v>
      </c>
      <c r="T119" s="67">
        <f>SUM(K119:R119)</f>
        <v>1</v>
      </c>
      <c r="U119" s="67">
        <f>SUM(D119:F119,L119:N119)</f>
        <v>1</v>
      </c>
      <c r="V119" s="67">
        <f>SUM(G119:J119,O119:R119)</f>
        <v>0</v>
      </c>
      <c r="W119" s="67">
        <f>SUM(S119:T119)</f>
        <v>1</v>
      </c>
    </row>
    <row r="120" ht="19" customHeight="1">
      <c r="A120" s="162"/>
      <c r="B120" s="184">
        <v>39142.669444444444</v>
      </c>
      <c r="C120" s="189"/>
      <c r="D120" s="190"/>
      <c r="E120" s="190"/>
      <c r="F120" s="190"/>
      <c r="G120" s="188"/>
      <c r="H120" s="188"/>
      <c r="I120" s="188"/>
      <c r="J120" s="188"/>
      <c r="K120" s="189"/>
      <c r="L120" s="190"/>
      <c r="M120" s="190"/>
      <c r="N120" s="190"/>
      <c r="O120" s="188"/>
      <c r="P120" s="188">
        <v>1</v>
      </c>
      <c r="Q120" s="188"/>
      <c r="R120" s="188"/>
      <c r="S120" s="67">
        <f>SUM(C120:J120)</f>
        <v>0</v>
      </c>
      <c r="T120" s="67">
        <f>SUM(K120:R120)</f>
        <v>1</v>
      </c>
      <c r="U120" s="67">
        <f>SUM(D120:F120,L120:N120)</f>
        <v>0</v>
      </c>
      <c r="V120" s="67">
        <f>SUM(G120:J120,O120:R120)</f>
        <v>1</v>
      </c>
      <c r="W120" s="67">
        <f>SUM(S120:T120)</f>
        <v>1</v>
      </c>
    </row>
    <row r="121" ht="19" customHeight="1">
      <c r="A121" s="162"/>
      <c r="B121" s="184">
        <v>39142.670833333330</v>
      </c>
      <c r="C121" s="189"/>
      <c r="D121" s="190"/>
      <c r="E121" s="190"/>
      <c r="F121" s="190"/>
      <c r="G121" s="188"/>
      <c r="H121" s="188"/>
      <c r="I121" s="188"/>
      <c r="J121" s="188"/>
      <c r="K121" s="189"/>
      <c r="L121" s="190"/>
      <c r="M121" s="190"/>
      <c r="N121" s="190"/>
      <c r="O121" s="188"/>
      <c r="P121" s="188"/>
      <c r="Q121" s="188"/>
      <c r="R121" s="188"/>
      <c r="S121" s="67">
        <f>SUM(C121:J121)</f>
        <v>0</v>
      </c>
      <c r="T121" s="67">
        <f>SUM(K121:R121)</f>
        <v>0</v>
      </c>
      <c r="U121" s="67">
        <f>SUM(D121:F121,L121:N121)</f>
        <v>0</v>
      </c>
      <c r="V121" s="67">
        <f>SUM(G121:J121,O121:R121)</f>
        <v>0</v>
      </c>
      <c r="W121" s="67">
        <f>SUM(S121:T121)</f>
        <v>0</v>
      </c>
    </row>
    <row r="122" ht="19" customHeight="1">
      <c r="A122" s="162"/>
      <c r="B122" s="184">
        <v>39142.671527777777</v>
      </c>
      <c r="C122" s="189"/>
      <c r="D122" s="190"/>
      <c r="E122" s="190"/>
      <c r="F122" s="190"/>
      <c r="G122" s="188"/>
      <c r="H122" s="188"/>
      <c r="I122" s="188"/>
      <c r="J122" s="188"/>
      <c r="K122" s="189"/>
      <c r="L122" s="190"/>
      <c r="M122" s="190"/>
      <c r="N122" s="190"/>
      <c r="O122" s="188"/>
      <c r="P122" s="188"/>
      <c r="Q122" s="188">
        <v>1</v>
      </c>
      <c r="R122" s="188"/>
      <c r="S122" s="67">
        <f>SUM(C122:J122)</f>
        <v>0</v>
      </c>
      <c r="T122" s="67">
        <f>SUM(K122:R122)</f>
        <v>1</v>
      </c>
      <c r="U122" s="67">
        <f>SUM(D122:F122,L122:N122)</f>
        <v>0</v>
      </c>
      <c r="V122" s="67">
        <f>SUM(G122:J122,O122:R122)</f>
        <v>1</v>
      </c>
      <c r="W122" s="67">
        <f>SUM(S122:T122)</f>
        <v>1</v>
      </c>
    </row>
    <row r="123" ht="19" customHeight="1">
      <c r="A123" s="162"/>
      <c r="B123" s="184">
        <v>39142.674305555556</v>
      </c>
      <c r="C123" s="189"/>
      <c r="D123" s="190"/>
      <c r="E123" s="190"/>
      <c r="F123" s="190"/>
      <c r="G123" s="188"/>
      <c r="H123" s="188">
        <v>1</v>
      </c>
      <c r="I123" s="188"/>
      <c r="J123" s="188"/>
      <c r="K123" s="189"/>
      <c r="L123" s="190"/>
      <c r="M123" s="190"/>
      <c r="N123" s="190"/>
      <c r="O123" s="188"/>
      <c r="P123" s="188"/>
      <c r="Q123" s="188"/>
      <c r="R123" s="188"/>
      <c r="S123" s="67">
        <f>SUM(C123:J123)</f>
        <v>1</v>
      </c>
      <c r="T123" s="67">
        <f>SUM(K123:R123)</f>
        <v>0</v>
      </c>
      <c r="U123" s="67">
        <f>SUM(D123:F123,L123:N123)</f>
        <v>0</v>
      </c>
      <c r="V123" s="67">
        <f>SUM(G123:J123,O123:R123)</f>
        <v>1</v>
      </c>
      <c r="W123" s="67">
        <f>SUM(S123:T123)</f>
        <v>1</v>
      </c>
    </row>
    <row r="124" ht="19" customHeight="1">
      <c r="A124" s="162"/>
      <c r="B124" s="184">
        <v>39142.675</v>
      </c>
      <c r="C124" s="189"/>
      <c r="D124" s="190"/>
      <c r="E124" s="190"/>
      <c r="F124" s="190"/>
      <c r="G124" s="188"/>
      <c r="H124" s="188"/>
      <c r="I124" s="188"/>
      <c r="J124" s="188"/>
      <c r="K124" s="189"/>
      <c r="L124" s="190"/>
      <c r="M124" s="190">
        <v>1</v>
      </c>
      <c r="N124" s="190"/>
      <c r="O124" s="188">
        <v>1</v>
      </c>
      <c r="P124" s="188"/>
      <c r="Q124" s="188"/>
      <c r="R124" s="188"/>
      <c r="S124" s="67">
        <f>SUM(C124:J124)</f>
        <v>0</v>
      </c>
      <c r="T124" s="67">
        <f>SUM(K124:R124)</f>
        <v>2</v>
      </c>
      <c r="U124" s="67">
        <f>SUM(D124:F124,L124:N124)</f>
        <v>1</v>
      </c>
      <c r="V124" s="67">
        <f>SUM(G124:J124,O124:R124)</f>
        <v>1</v>
      </c>
      <c r="W124" s="67">
        <f>SUM(S124:T124)</f>
        <v>2</v>
      </c>
    </row>
    <row r="125" ht="19" customHeight="1">
      <c r="A125" s="162"/>
      <c r="B125" s="184">
        <v>39142.675694444442</v>
      </c>
      <c r="C125" s="189"/>
      <c r="D125" s="190">
        <v>1</v>
      </c>
      <c r="E125" s="190"/>
      <c r="F125" s="190"/>
      <c r="G125" s="188"/>
      <c r="H125" s="188"/>
      <c r="I125" s="188"/>
      <c r="J125" s="188"/>
      <c r="K125" s="189"/>
      <c r="L125" s="190"/>
      <c r="M125" s="190"/>
      <c r="N125" s="190"/>
      <c r="O125" s="188"/>
      <c r="P125" s="188"/>
      <c r="Q125" s="188"/>
      <c r="R125" s="188"/>
      <c r="S125" s="67">
        <f>SUM(C125:J125)</f>
        <v>1</v>
      </c>
      <c r="T125" s="67">
        <f>SUM(K125:R125)</f>
        <v>0</v>
      </c>
      <c r="U125" s="67">
        <f>SUM(D125:F125,L125:N125)</f>
        <v>1</v>
      </c>
      <c r="V125" s="67">
        <f>SUM(G125:J125,O125:R125)</f>
        <v>0</v>
      </c>
      <c r="W125" s="67">
        <f>SUM(S125:T125)</f>
        <v>1</v>
      </c>
    </row>
    <row r="126" ht="19" customHeight="1">
      <c r="A126" s="162"/>
      <c r="B126" s="184">
        <v>39142.680555555555</v>
      </c>
      <c r="C126" s="189"/>
      <c r="D126" s="190"/>
      <c r="E126" s="190"/>
      <c r="F126" s="190"/>
      <c r="G126" s="188">
        <v>1</v>
      </c>
      <c r="H126" s="188"/>
      <c r="I126" s="188"/>
      <c r="J126" s="188"/>
      <c r="K126" s="189"/>
      <c r="L126" s="190"/>
      <c r="M126" s="190"/>
      <c r="N126" s="190"/>
      <c r="O126" s="188"/>
      <c r="P126" s="188"/>
      <c r="Q126" s="188"/>
      <c r="R126" s="188"/>
      <c r="S126" s="67">
        <f>SUM(C126:J126)</f>
        <v>1</v>
      </c>
      <c r="T126" s="67">
        <f>SUM(K126:R126)</f>
        <v>0</v>
      </c>
      <c r="U126" s="67">
        <f>SUM(D126:F126,L126:N126)</f>
        <v>0</v>
      </c>
      <c r="V126" s="67">
        <f>SUM(G126:J126,O126:R126)</f>
        <v>1</v>
      </c>
      <c r="W126" s="67">
        <f>SUM(S126:T126)</f>
        <v>1</v>
      </c>
    </row>
    <row r="127" ht="19" customHeight="1">
      <c r="A127" s="162"/>
      <c r="B127" s="184">
        <v>39142.694444444445</v>
      </c>
      <c r="C127" s="189"/>
      <c r="D127" s="190"/>
      <c r="E127" s="190"/>
      <c r="F127" s="190"/>
      <c r="G127" s="188"/>
      <c r="H127" s="188"/>
      <c r="I127" s="188"/>
      <c r="J127" s="188"/>
      <c r="K127" s="189"/>
      <c r="L127" s="190"/>
      <c r="M127" s="190"/>
      <c r="N127" s="190"/>
      <c r="O127" s="188"/>
      <c r="P127" s="188"/>
      <c r="Q127" s="188"/>
      <c r="R127" s="188"/>
      <c r="S127" s="67">
        <f>SUM(C127:J127)</f>
        <v>0</v>
      </c>
      <c r="T127" s="67">
        <f>SUM(K127:R127)</f>
        <v>0</v>
      </c>
      <c r="U127" s="67">
        <f>SUM(D127:F127,L127:N127)</f>
        <v>0</v>
      </c>
      <c r="V127" s="67">
        <f>SUM(G127:J127,O127:R127)</f>
        <v>0</v>
      </c>
      <c r="W127" s="67">
        <f>SUM(S127:T127)</f>
        <v>0</v>
      </c>
    </row>
    <row r="128" ht="19" customHeight="1">
      <c r="A128" s="162"/>
      <c r="B128" t="s" s="161">
        <v>263</v>
      </c>
      <c r="C128" t="s" s="189">
        <v>276</v>
      </c>
      <c r="D128" s="190">
        <f>SUM(D115:D127)</f>
        <v>1</v>
      </c>
      <c r="E128" s="190">
        <f>SUM(E115:E127)</f>
        <v>0</v>
      </c>
      <c r="F128" s="190">
        <f>SUM(F115:F127)</f>
        <v>0</v>
      </c>
      <c r="G128" s="188">
        <f>SUM(G115:G127)</f>
        <v>1</v>
      </c>
      <c r="H128" s="188">
        <f>SUM(H115:H127)</f>
        <v>2</v>
      </c>
      <c r="I128" s="188">
        <f>SUM(I115:I127)</f>
        <v>0</v>
      </c>
      <c r="J128" s="188">
        <f>SUM(J115:J127)</f>
        <v>0</v>
      </c>
      <c r="K128" t="s" s="189">
        <v>276</v>
      </c>
      <c r="L128" s="190">
        <f>SUM(L115:L127)</f>
        <v>0</v>
      </c>
      <c r="M128" s="190">
        <f>SUM(M115:M127)</f>
        <v>1</v>
      </c>
      <c r="N128" s="190">
        <f>SUM(N115:N127)</f>
        <v>1</v>
      </c>
      <c r="O128" s="188">
        <f>SUM(O115:O127)</f>
        <v>1</v>
      </c>
      <c r="P128" s="188">
        <f>SUM(P115:P127)</f>
        <v>1</v>
      </c>
      <c r="Q128" s="188">
        <f>SUM(Q115:Q127)</f>
        <v>1</v>
      </c>
      <c r="R128" s="188">
        <f>SUM(R115:R127)</f>
        <v>0</v>
      </c>
      <c r="S128" t="s" s="67">
        <v>276</v>
      </c>
      <c r="T128" t="s" s="67">
        <v>276</v>
      </c>
      <c r="U128" t="s" s="67">
        <v>276</v>
      </c>
      <c r="V128" t="s" s="67">
        <v>276</v>
      </c>
      <c r="W128" t="s" s="67">
        <v>276</v>
      </c>
    </row>
    <row r="129" ht="19" customHeight="1">
      <c r="A129" s="162"/>
      <c r="B129" s="161"/>
      <c r="C129" s="189">
        <f>SUM(C115:C127)</f>
        <v>2</v>
      </c>
      <c r="D129" s="190">
        <f>SUM(D128:F128)</f>
        <v>1</v>
      </c>
      <c r="E129" s="10"/>
      <c r="F129" s="10"/>
      <c r="G129" s="188">
        <f>SUM(G128:J128)</f>
        <v>3</v>
      </c>
      <c r="H129" s="10"/>
      <c r="I129" s="10"/>
      <c r="J129" s="10"/>
      <c r="K129" s="189">
        <f>SUM(K115:K127)</f>
        <v>0</v>
      </c>
      <c r="L129" s="190">
        <f>SUM(L128:N128)</f>
        <v>2</v>
      </c>
      <c r="M129" s="10"/>
      <c r="N129" s="10"/>
      <c r="O129" s="188">
        <f>SUM(O128:R128)</f>
        <v>3</v>
      </c>
      <c r="P129" s="10"/>
      <c r="Q129" s="10"/>
      <c r="R129" s="10"/>
      <c r="S129" s="67">
        <f>SUM(C129:I129)</f>
        <v>6</v>
      </c>
      <c r="T129" s="67">
        <f>SUM(K129:P129)</f>
        <v>5</v>
      </c>
      <c r="U129" s="67">
        <f>SUM(U115:U127)</f>
        <v>3</v>
      </c>
      <c r="V129" s="67">
        <f>SUM(V115:V127)</f>
        <v>6</v>
      </c>
      <c r="W129" s="67">
        <f>SUM(S129:T129)</f>
        <v>11</v>
      </c>
    </row>
    <row r="130" ht="19" customHeight="1">
      <c r="A130" s="162"/>
      <c r="B130" t="s" s="67">
        <v>278</v>
      </c>
      <c r="C130" s="189"/>
      <c r="D130" s="194">
        <f>'Sheet 1 - Production Sheet'!$AI$104+D129</f>
        <v>4.261578604044358</v>
      </c>
      <c r="E130" s="10"/>
      <c r="F130" s="10"/>
      <c r="G130" s="188"/>
      <c r="H130" s="10"/>
      <c r="I130" s="10"/>
      <c r="J130" s="10"/>
      <c r="K130" s="189"/>
      <c r="L130" s="194">
        <f>'Sheet 1 - Production Sheet'!$AI$104+L129</f>
        <v>5.261578604044358</v>
      </c>
      <c r="M130" s="10"/>
      <c r="N130" s="10"/>
      <c r="O130" s="188"/>
      <c r="P130" s="10"/>
      <c r="Q130" s="10"/>
      <c r="R130" s="10"/>
      <c r="S130" s="195">
        <f>'Sheet 1 - Production Sheet'!$AI$104+S129</f>
        <v>9.261578604044358</v>
      </c>
      <c r="T130" s="195">
        <f>'Sheet 1 - Production Sheet'!$AI$104+T129</f>
        <v>8.261578604044358</v>
      </c>
      <c r="U130" s="195">
        <f>'Sheet 1 - Production Sheet'!$AZ$104+U129</f>
        <v>9.523157208088715</v>
      </c>
      <c r="V130" s="67"/>
      <c r="W130" s="195">
        <f>'Sheet 1 - Production Sheet'!$AZ$104+W129</f>
        <v>17.52315720808872</v>
      </c>
    </row>
    <row r="131" ht="19" customHeight="1">
      <c r="A131" s="162"/>
      <c r="B131" t="s" s="67">
        <v>279</v>
      </c>
      <c r="C131" s="189"/>
      <c r="D131" s="194">
        <f>'Sheet 1 - Production Sheet'!$AI$103+D129</f>
        <v>2.956947162426614</v>
      </c>
      <c r="E131" s="10"/>
      <c r="F131" s="10"/>
      <c r="G131" s="188"/>
      <c r="H131" s="10"/>
      <c r="I131" s="10"/>
      <c r="J131" s="10"/>
      <c r="K131" s="189"/>
      <c r="L131" s="194">
        <f>'Sheet 1 - Production Sheet'!$AI$103+L129</f>
        <v>3.956947162426614</v>
      </c>
      <c r="M131" s="10"/>
      <c r="N131" s="10"/>
      <c r="O131" s="188"/>
      <c r="P131" s="10"/>
      <c r="Q131" s="10"/>
      <c r="R131" s="10"/>
      <c r="S131" s="195">
        <f>'Sheet 1 - Production Sheet'!$AI$103+S129</f>
        <v>7.956947162426614</v>
      </c>
      <c r="T131" s="195">
        <f>'Sheet 1 - Production Sheet'!$AI$103+T129</f>
        <v>6.956947162426614</v>
      </c>
      <c r="U131" s="195">
        <f>'Sheet 1 - Production Sheet'!$AZ$103+U129</f>
        <v>6.913894324853228</v>
      </c>
      <c r="V131" s="67"/>
      <c r="W131" s="195">
        <f>'Sheet 1 - Production Sheet'!$AZ$103+W129</f>
        <v>14.91389432485323</v>
      </c>
    </row>
    <row r="132" ht="19" customHeight="1">
      <c r="A132" s="162"/>
      <c r="B132" t="s" s="67">
        <v>280</v>
      </c>
      <c r="C132" s="189"/>
      <c r="D132" s="196">
        <f>'Sheet 1 - Production Sheet'!$AI$104/D129</f>
        <v>3.261578604044358</v>
      </c>
      <c r="E132" s="10"/>
      <c r="F132" s="10"/>
      <c r="G132" s="188"/>
      <c r="H132" s="10"/>
      <c r="I132" s="10"/>
      <c r="J132" s="10"/>
      <c r="K132" s="189"/>
      <c r="L132" s="196">
        <f>'Sheet 1 - Production Sheet'!$AI$104/L129</f>
        <v>1.630789302022179</v>
      </c>
      <c r="M132" s="10"/>
      <c r="N132" s="10"/>
      <c r="O132" s="188"/>
      <c r="P132" s="10"/>
      <c r="Q132" s="10"/>
      <c r="R132" s="10"/>
      <c r="S132" s="66">
        <f>'Sheet 1 - Production Sheet'!$AI$104/S129</f>
        <v>0.543596434007393</v>
      </c>
      <c r="T132" s="66">
        <f>'Sheet 1 - Production Sheet'!$AI$104/T129</f>
        <v>0.6523157208088716</v>
      </c>
      <c r="U132" s="66">
        <f>'Sheet 1 - Production Sheet'!$AZ$104/U129</f>
        <v>2.174385736029572</v>
      </c>
      <c r="V132" s="67"/>
      <c r="W132" s="66">
        <f>'Sheet 1 - Production Sheet'!$AZ$104/W129</f>
        <v>0.5930142916444286</v>
      </c>
    </row>
    <row r="133" ht="19" customHeight="1">
      <c r="A133" s="162"/>
      <c r="B133" t="s" s="67">
        <v>281</v>
      </c>
      <c r="C133" s="189"/>
      <c r="D133" s="196">
        <f>'Sheet 1 - Production Sheet'!$AI$103/D129</f>
        <v>1.956947162426614</v>
      </c>
      <c r="E133" s="10"/>
      <c r="F133" s="10"/>
      <c r="G133" s="188"/>
      <c r="H133" s="10"/>
      <c r="I133" s="10"/>
      <c r="J133" s="10"/>
      <c r="K133" s="189"/>
      <c r="L133" s="196">
        <f>'Sheet 1 - Production Sheet'!$AI$103/L129</f>
        <v>0.9784735812133071</v>
      </c>
      <c r="M133" s="10"/>
      <c r="N133" s="10"/>
      <c r="O133" s="188"/>
      <c r="P133" s="10"/>
      <c r="Q133" s="10"/>
      <c r="R133" s="10"/>
      <c r="S133" s="66">
        <f>'Sheet 1 - Production Sheet'!$AI$103/S129</f>
        <v>0.3261578604044357</v>
      </c>
      <c r="T133" s="66">
        <f>'Sheet 1 - Production Sheet'!$AI$103/T129</f>
        <v>0.3913894324853228</v>
      </c>
      <c r="U133" s="66">
        <f>'Sheet 1 - Production Sheet'!$AZ$103/U129</f>
        <v>1.304631441617743</v>
      </c>
      <c r="V133" s="67"/>
      <c r="W133" s="66">
        <f>'Sheet 1 - Production Sheet'!$AZ$103/W129</f>
        <v>0.3558085749866571</v>
      </c>
    </row>
    <row r="134" ht="32" customHeight="1">
      <c r="A134" s="162"/>
      <c r="B134" t="s" s="163">
        <v>282</v>
      </c>
      <c r="C134" t="s" s="164">
        <v>259</v>
      </c>
      <c r="D134" s="10"/>
      <c r="E134" s="10"/>
      <c r="F134" s="10"/>
      <c r="G134" s="10"/>
      <c r="H134" s="10"/>
      <c r="I134" s="10"/>
      <c r="J134" s="10"/>
      <c r="K134" t="s" s="164">
        <v>260</v>
      </c>
      <c r="L134" s="10"/>
      <c r="M134" s="10"/>
      <c r="N134" s="10"/>
      <c r="O134" s="10"/>
      <c r="P134" s="10"/>
      <c r="Q134" s="10"/>
      <c r="R134" s="10"/>
      <c r="S134" t="s" s="47">
        <v>259</v>
      </c>
      <c r="T134" t="s" s="47">
        <v>260</v>
      </c>
      <c r="U134" t="s" s="47">
        <v>261</v>
      </c>
      <c r="V134" t="s" s="47">
        <v>262</v>
      </c>
      <c r="W134" t="s" s="47">
        <v>263</v>
      </c>
    </row>
    <row r="135" ht="19" customHeight="1">
      <c r="A135" s="162"/>
      <c r="B135" t="s" s="161">
        <v>264</v>
      </c>
      <c r="C135" t="s" s="172">
        <v>265</v>
      </c>
      <c r="D135" t="s" s="173">
        <v>261</v>
      </c>
      <c r="E135" s="10"/>
      <c r="F135" s="10"/>
      <c r="G135" t="s" s="174">
        <v>266</v>
      </c>
      <c r="H135" s="10"/>
      <c r="I135" s="10"/>
      <c r="J135" s="10"/>
      <c r="K135" t="s" s="172">
        <v>265</v>
      </c>
      <c r="L135" t="s" s="173">
        <v>261</v>
      </c>
      <c r="M135" s="10"/>
      <c r="N135" s="10"/>
      <c r="O135" t="s" s="174">
        <v>266</v>
      </c>
      <c r="P135" s="10"/>
      <c r="Q135" s="10"/>
      <c r="R135" s="10"/>
      <c r="S135" s="175"/>
      <c r="T135" s="175"/>
      <c r="U135" s="175"/>
      <c r="V135" s="175"/>
      <c r="W135" s="175"/>
    </row>
    <row r="136" ht="44" customHeight="1">
      <c r="A136" s="162"/>
      <c r="B136" s="176">
        <v>39210</v>
      </c>
      <c r="C136" t="s" s="181">
        <v>267</v>
      </c>
      <c r="D136" t="s" s="182">
        <v>268</v>
      </c>
      <c r="E136" t="s" s="182">
        <v>269</v>
      </c>
      <c r="F136" t="s" s="182">
        <v>270</v>
      </c>
      <c r="G136" t="s" s="180">
        <v>271</v>
      </c>
      <c r="H136" t="s" s="180">
        <v>272</v>
      </c>
      <c r="I136" t="s" s="180">
        <v>273</v>
      </c>
      <c r="J136" t="s" s="180">
        <v>274</v>
      </c>
      <c r="K136" t="s" s="181">
        <v>267</v>
      </c>
      <c r="L136" t="s" s="182">
        <v>268</v>
      </c>
      <c r="M136" t="s" s="182">
        <v>269</v>
      </c>
      <c r="N136" t="s" s="182">
        <v>270</v>
      </c>
      <c r="O136" t="s" s="180">
        <v>271</v>
      </c>
      <c r="P136" t="s" s="180">
        <v>272</v>
      </c>
      <c r="Q136" t="s" s="180">
        <v>273</v>
      </c>
      <c r="R136" t="s" s="180">
        <v>274</v>
      </c>
      <c r="S136" t="s" s="183">
        <v>275</v>
      </c>
      <c r="T136" t="s" s="183">
        <v>275</v>
      </c>
      <c r="U136" t="s" s="183">
        <v>275</v>
      </c>
      <c r="V136" t="s" s="183">
        <v>275</v>
      </c>
      <c r="W136" t="s" s="183">
        <v>263</v>
      </c>
    </row>
    <row r="137" ht="19" customHeight="1">
      <c r="A137" s="162"/>
      <c r="B137" s="184">
        <v>39142.652777777781</v>
      </c>
      <c r="C137" s="189"/>
      <c r="D137" s="190"/>
      <c r="E137" s="190"/>
      <c r="F137" s="190"/>
      <c r="G137" s="188"/>
      <c r="H137" s="188"/>
      <c r="I137" s="188"/>
      <c r="J137" s="188"/>
      <c r="K137" s="189"/>
      <c r="L137" s="190"/>
      <c r="M137" s="190"/>
      <c r="N137" s="190"/>
      <c r="O137" s="188"/>
      <c r="P137" s="188"/>
      <c r="Q137" s="188"/>
      <c r="R137" s="188"/>
      <c r="S137" s="67">
        <f>SUM(C137:J137)</f>
        <v>0</v>
      </c>
      <c r="T137" s="67">
        <f>SUM(K137:R137)</f>
        <v>0</v>
      </c>
      <c r="U137" s="67">
        <f>SUM(D137:F137,L137:N137)</f>
        <v>0</v>
      </c>
      <c r="V137" s="67">
        <f>SUM(G137:J137,O137:R137)</f>
        <v>0</v>
      </c>
      <c r="W137" s="67">
        <f>SUM(S137:T137)</f>
        <v>0</v>
      </c>
    </row>
    <row r="138" ht="19" customHeight="1">
      <c r="A138" s="162"/>
      <c r="B138" s="184">
        <v>39210.655555555553</v>
      </c>
      <c r="C138" s="189"/>
      <c r="D138" s="190"/>
      <c r="E138" s="190"/>
      <c r="F138" s="190"/>
      <c r="G138" s="188"/>
      <c r="H138" s="188"/>
      <c r="I138" s="188"/>
      <c r="J138" s="188"/>
      <c r="K138" s="189">
        <v>1</v>
      </c>
      <c r="L138" s="190"/>
      <c r="M138" s="190"/>
      <c r="N138" s="190"/>
      <c r="O138" s="188"/>
      <c r="P138" s="188">
        <v>1</v>
      </c>
      <c r="Q138" s="188"/>
      <c r="R138" s="188"/>
      <c r="S138" s="67">
        <f>SUM(C138:J138)</f>
        <v>0</v>
      </c>
      <c r="T138" s="67">
        <f>SUM(K138:R138)</f>
        <v>2</v>
      </c>
      <c r="U138" s="67">
        <f>SUM(D138:F138,L138:N138)</f>
        <v>0</v>
      </c>
      <c r="V138" s="67">
        <f>SUM(G138:J138,O138:R138)</f>
        <v>1</v>
      </c>
      <c r="W138" s="67">
        <f>SUM(S138:T138)</f>
        <v>2</v>
      </c>
    </row>
    <row r="139" ht="19" customHeight="1">
      <c r="A139" s="162"/>
      <c r="B139" s="184">
        <v>39210.65625</v>
      </c>
      <c r="C139" s="189"/>
      <c r="D139" s="190"/>
      <c r="E139" s="190"/>
      <c r="F139" s="190"/>
      <c r="G139" s="188">
        <v>1</v>
      </c>
      <c r="H139" s="188"/>
      <c r="I139" s="188"/>
      <c r="J139" s="188"/>
      <c r="K139" s="189"/>
      <c r="L139" s="190"/>
      <c r="M139" s="190"/>
      <c r="N139" s="190"/>
      <c r="O139" s="188"/>
      <c r="P139" s="188"/>
      <c r="Q139" s="188"/>
      <c r="R139" s="188"/>
      <c r="S139" s="67">
        <f>SUM(C139:J139)</f>
        <v>1</v>
      </c>
      <c r="T139" s="67">
        <f>SUM(K139:R139)</f>
        <v>0</v>
      </c>
      <c r="U139" s="67">
        <f>SUM(D139:F139,L139:N139)</f>
        <v>0</v>
      </c>
      <c r="V139" s="67">
        <f>SUM(G139:J139,O139:R139)</f>
        <v>1</v>
      </c>
      <c r="W139" s="67">
        <f>SUM(S139:T139)</f>
        <v>1</v>
      </c>
    </row>
    <row r="140" ht="19" customHeight="1">
      <c r="A140" s="162"/>
      <c r="B140" s="184">
        <v>39210.658333333333</v>
      </c>
      <c r="C140" s="189"/>
      <c r="D140" s="190"/>
      <c r="E140" s="190">
        <v>1</v>
      </c>
      <c r="F140" s="190"/>
      <c r="G140" s="188"/>
      <c r="H140" s="188"/>
      <c r="I140" s="188"/>
      <c r="J140" s="188"/>
      <c r="K140" s="189"/>
      <c r="L140" s="190"/>
      <c r="M140" s="190"/>
      <c r="N140" s="190"/>
      <c r="O140" s="188"/>
      <c r="P140" s="188"/>
      <c r="Q140" s="188"/>
      <c r="R140" s="188"/>
      <c r="S140" s="67">
        <f>SUM(C140:J140)</f>
        <v>1</v>
      </c>
      <c r="T140" s="67">
        <f>SUM(K140:R140)</f>
        <v>0</v>
      </c>
      <c r="U140" s="67">
        <f>SUM(D140:F140,L140:N140)</f>
        <v>1</v>
      </c>
      <c r="V140" s="67">
        <f>SUM(G140:J140,O140:R140)</f>
        <v>0</v>
      </c>
      <c r="W140" s="67">
        <f>SUM(S140:T140)</f>
        <v>1</v>
      </c>
    </row>
    <row r="141" ht="19" customHeight="1">
      <c r="A141" s="162"/>
      <c r="B141" s="184">
        <v>39210.659027777780</v>
      </c>
      <c r="C141" s="189"/>
      <c r="D141" s="190"/>
      <c r="E141" s="190"/>
      <c r="F141" s="190"/>
      <c r="G141" s="188"/>
      <c r="H141" s="188"/>
      <c r="I141" s="188"/>
      <c r="J141" s="188"/>
      <c r="K141" s="189"/>
      <c r="L141" s="190"/>
      <c r="M141" s="190"/>
      <c r="N141" s="190"/>
      <c r="O141" s="188"/>
      <c r="P141" s="188">
        <v>1</v>
      </c>
      <c r="Q141" s="188"/>
      <c r="R141" s="188"/>
      <c r="S141" s="67">
        <f>SUM(C141:J141)</f>
        <v>0</v>
      </c>
      <c r="T141" s="67">
        <f>SUM(K141:R141)</f>
        <v>1</v>
      </c>
      <c r="U141" s="67">
        <f>SUM(D141:F141,L141:N141)</f>
        <v>0</v>
      </c>
      <c r="V141" s="67">
        <f>SUM(G141:J141,O141:R141)</f>
        <v>1</v>
      </c>
      <c r="W141" s="67">
        <f>SUM(S141:T141)</f>
        <v>1</v>
      </c>
    </row>
    <row r="142" ht="19" customHeight="1">
      <c r="A142" s="162"/>
      <c r="B142" s="184">
        <v>39210.659722222219</v>
      </c>
      <c r="C142" s="189"/>
      <c r="D142" s="190"/>
      <c r="E142" s="190"/>
      <c r="F142" s="190"/>
      <c r="G142" s="188"/>
      <c r="H142" s="188"/>
      <c r="I142" s="188"/>
      <c r="J142" s="188"/>
      <c r="K142" s="189">
        <v>1</v>
      </c>
      <c r="L142" s="190">
        <v>1</v>
      </c>
      <c r="M142" s="190"/>
      <c r="N142" s="190"/>
      <c r="O142" s="188"/>
      <c r="P142" s="188">
        <v>1</v>
      </c>
      <c r="Q142" s="188"/>
      <c r="R142" s="188"/>
      <c r="S142" s="67">
        <f>SUM(C142:J142)</f>
        <v>0</v>
      </c>
      <c r="T142" s="67">
        <f>SUM(K142:R142)</f>
        <v>3</v>
      </c>
      <c r="U142" s="67">
        <f>SUM(D142:F142,L142:N142)</f>
        <v>1</v>
      </c>
      <c r="V142" s="67">
        <f>SUM(G142:J142,O142:R142)</f>
        <v>1</v>
      </c>
      <c r="W142" s="67">
        <f>SUM(S142:T142)</f>
        <v>3</v>
      </c>
    </row>
    <row r="143" ht="19" customHeight="1">
      <c r="A143" s="162"/>
      <c r="B143" s="184">
        <v>39210.660416666666</v>
      </c>
      <c r="C143" s="189"/>
      <c r="D143" s="190"/>
      <c r="E143" s="190"/>
      <c r="F143" s="190"/>
      <c r="G143" s="188"/>
      <c r="H143" s="188"/>
      <c r="I143" s="188"/>
      <c r="J143" s="188"/>
      <c r="K143" s="189">
        <v>1</v>
      </c>
      <c r="L143" s="190"/>
      <c r="M143" s="190"/>
      <c r="N143" s="190"/>
      <c r="O143" s="188"/>
      <c r="P143" s="188"/>
      <c r="Q143" s="188">
        <v>1</v>
      </c>
      <c r="R143" s="188"/>
      <c r="S143" s="67">
        <f>SUM(C143:J143)</f>
        <v>0</v>
      </c>
      <c r="T143" s="67">
        <f>SUM(K143:R143)</f>
        <v>2</v>
      </c>
      <c r="U143" s="67">
        <f>SUM(D143:F143,L143:N143)</f>
        <v>0</v>
      </c>
      <c r="V143" s="67">
        <f>SUM(G143:J143,O143:R143)</f>
        <v>1</v>
      </c>
      <c r="W143" s="67">
        <f>SUM(S143:T143)</f>
        <v>2</v>
      </c>
    </row>
    <row r="144" ht="19" customHeight="1">
      <c r="A144" s="162"/>
      <c r="B144" s="184">
        <v>39210.669444444444</v>
      </c>
      <c r="C144" s="189"/>
      <c r="D144" s="190"/>
      <c r="E144" s="190"/>
      <c r="F144" s="190"/>
      <c r="G144" s="188"/>
      <c r="H144" s="188"/>
      <c r="I144" s="188"/>
      <c r="J144" s="188"/>
      <c r="K144" s="189">
        <v>1</v>
      </c>
      <c r="L144" s="190"/>
      <c r="M144" s="190">
        <v>1</v>
      </c>
      <c r="N144" s="190"/>
      <c r="O144" s="188"/>
      <c r="P144" s="188"/>
      <c r="Q144" s="188"/>
      <c r="R144" s="188"/>
      <c r="S144" s="67">
        <f>SUM(C144:J144)</f>
        <v>0</v>
      </c>
      <c r="T144" s="67">
        <f>SUM(K144:R144)</f>
        <v>2</v>
      </c>
      <c r="U144" s="67">
        <f>SUM(D144:F144,L144:N144)</f>
        <v>1</v>
      </c>
      <c r="V144" s="67">
        <f>SUM(G144:J144,O144:R144)</f>
        <v>0</v>
      </c>
      <c r="W144" s="67">
        <f>SUM(S144:T144)</f>
        <v>2</v>
      </c>
    </row>
    <row r="145" ht="19" customHeight="1">
      <c r="A145" s="162"/>
      <c r="B145" s="184">
        <v>39210.671527777777</v>
      </c>
      <c r="C145" s="189"/>
      <c r="D145" s="190"/>
      <c r="E145" s="190"/>
      <c r="F145" s="190"/>
      <c r="G145" s="188"/>
      <c r="H145" s="188"/>
      <c r="I145" s="188"/>
      <c r="J145" s="188"/>
      <c r="K145" s="189"/>
      <c r="L145" s="190">
        <v>1</v>
      </c>
      <c r="M145" s="190"/>
      <c r="N145" s="190"/>
      <c r="O145" s="188"/>
      <c r="P145" s="188"/>
      <c r="Q145" s="188"/>
      <c r="R145" s="188"/>
      <c r="S145" s="67">
        <f>SUM(C145:J145)</f>
        <v>0</v>
      </c>
      <c r="T145" s="67">
        <f>SUM(K145:R145)</f>
        <v>1</v>
      </c>
      <c r="U145" s="67">
        <f>SUM(D145:F145,L145:N145)</f>
        <v>1</v>
      </c>
      <c r="V145" s="67">
        <f>SUM(G145:J145,O145:R145)</f>
        <v>0</v>
      </c>
      <c r="W145" s="67">
        <f>SUM(S145:T145)</f>
        <v>1</v>
      </c>
    </row>
    <row r="146" ht="19" customHeight="1">
      <c r="A146" s="162"/>
      <c r="B146" s="184">
        <v>39210.672916666670</v>
      </c>
      <c r="C146" s="189"/>
      <c r="D146" s="190"/>
      <c r="E146" s="190"/>
      <c r="F146" s="190"/>
      <c r="G146" s="188">
        <v>1</v>
      </c>
      <c r="H146" s="188"/>
      <c r="I146" s="188"/>
      <c r="J146" s="188"/>
      <c r="K146" s="189"/>
      <c r="L146" s="190"/>
      <c r="M146" s="190"/>
      <c r="N146" s="190"/>
      <c r="O146" s="188"/>
      <c r="P146" s="188"/>
      <c r="Q146" s="188"/>
      <c r="R146" s="188"/>
      <c r="S146" s="67">
        <f>SUM(C146:J146)</f>
        <v>1</v>
      </c>
      <c r="T146" s="67">
        <f>SUM(K146:R146)</f>
        <v>0</v>
      </c>
      <c r="U146" s="67">
        <f>SUM(D146:F146,L146:N146)</f>
        <v>0</v>
      </c>
      <c r="V146" s="67">
        <f>SUM(G146:J146,O146:R146)</f>
        <v>1</v>
      </c>
      <c r="W146" s="67">
        <f>SUM(S146:T146)</f>
        <v>1</v>
      </c>
    </row>
    <row r="147" ht="19" customHeight="1">
      <c r="A147" s="162"/>
      <c r="B147" s="184">
        <v>39210.675</v>
      </c>
      <c r="C147" s="189"/>
      <c r="D147" s="190"/>
      <c r="E147" s="190"/>
      <c r="F147" s="190"/>
      <c r="G147" s="188"/>
      <c r="H147" s="188"/>
      <c r="I147" s="188"/>
      <c r="J147" s="188"/>
      <c r="K147" s="189"/>
      <c r="L147" s="190"/>
      <c r="M147" s="190"/>
      <c r="N147" s="190">
        <v>1</v>
      </c>
      <c r="O147" s="188"/>
      <c r="P147" s="188"/>
      <c r="Q147" s="188"/>
      <c r="R147" s="188"/>
      <c r="S147" s="67">
        <f>SUM(C147:J147)</f>
        <v>0</v>
      </c>
      <c r="T147" s="67">
        <f>SUM(K147:R147)</f>
        <v>1</v>
      </c>
      <c r="U147" s="67">
        <f>SUM(D147:F147,L147:N147)</f>
        <v>1</v>
      </c>
      <c r="V147" s="67">
        <f>SUM(G147:J147,O147:R147)</f>
        <v>0</v>
      </c>
      <c r="W147" s="67">
        <f>SUM(S147:T147)</f>
        <v>1</v>
      </c>
    </row>
    <row r="148" ht="19" customHeight="1">
      <c r="A148" s="162"/>
      <c r="B148" s="184">
        <v>39210.678472222222</v>
      </c>
      <c r="C148" s="189"/>
      <c r="D148" s="190"/>
      <c r="E148" s="190">
        <v>1</v>
      </c>
      <c r="F148" s="190"/>
      <c r="G148" s="188"/>
      <c r="H148" s="188"/>
      <c r="I148" s="188">
        <v>1</v>
      </c>
      <c r="J148" s="188"/>
      <c r="K148" s="189"/>
      <c r="L148" s="190"/>
      <c r="M148" s="190"/>
      <c r="N148" s="190"/>
      <c r="O148" s="188"/>
      <c r="P148" s="188"/>
      <c r="Q148" s="188"/>
      <c r="R148" s="188"/>
      <c r="S148" s="67">
        <f>SUM(C148:J148)</f>
        <v>2</v>
      </c>
      <c r="T148" s="67">
        <f>SUM(K148:R148)</f>
        <v>0</v>
      </c>
      <c r="U148" s="67">
        <f>SUM(D148:F148,L148:N148)</f>
        <v>1</v>
      </c>
      <c r="V148" s="67">
        <f>SUM(G148:J148,O148:R148)</f>
        <v>1</v>
      </c>
      <c r="W148" s="67">
        <f>SUM(S148:T148)</f>
        <v>2</v>
      </c>
    </row>
    <row r="149" ht="19" customHeight="1">
      <c r="A149" s="162"/>
      <c r="B149" s="184">
        <v>39210.679166666669</v>
      </c>
      <c r="C149" s="189"/>
      <c r="D149" s="190"/>
      <c r="E149" s="190"/>
      <c r="F149" s="190"/>
      <c r="G149" s="188"/>
      <c r="H149" s="188"/>
      <c r="I149" s="188"/>
      <c r="J149" s="188"/>
      <c r="K149" s="189"/>
      <c r="L149" s="190"/>
      <c r="M149" s="190"/>
      <c r="N149" s="190"/>
      <c r="O149" s="188"/>
      <c r="P149" s="188">
        <v>1</v>
      </c>
      <c r="Q149" s="188"/>
      <c r="R149" s="188"/>
      <c r="S149" s="67">
        <f>SUM(C149:J149)</f>
        <v>0</v>
      </c>
      <c r="T149" s="67">
        <f>SUM(K149:R149)</f>
        <v>1</v>
      </c>
      <c r="U149" s="67">
        <f>SUM(D149:F149,L149:N149)</f>
        <v>0</v>
      </c>
      <c r="V149" s="67">
        <f>SUM(G149:J149,O149:R149)</f>
        <v>1</v>
      </c>
      <c r="W149" s="67">
        <f>SUM(S149:T149)</f>
        <v>1</v>
      </c>
    </row>
    <row r="150" ht="19" customHeight="1">
      <c r="A150" s="162"/>
      <c r="B150" s="184">
        <v>39210.688194444447</v>
      </c>
      <c r="C150" s="189"/>
      <c r="D150" s="190"/>
      <c r="E150" s="190"/>
      <c r="F150" s="190"/>
      <c r="G150" s="188"/>
      <c r="H150" s="188"/>
      <c r="I150" s="188"/>
      <c r="J150" s="188"/>
      <c r="K150" s="189"/>
      <c r="L150" s="190"/>
      <c r="M150" s="190"/>
      <c r="N150" s="190"/>
      <c r="O150" s="188"/>
      <c r="P150" s="188"/>
      <c r="Q150" s="188">
        <v>1</v>
      </c>
      <c r="R150" s="188"/>
      <c r="S150" s="67">
        <f>SUM(C150:J150)</f>
        <v>0</v>
      </c>
      <c r="T150" s="67">
        <f>SUM(K150:R150)</f>
        <v>1</v>
      </c>
      <c r="U150" s="67">
        <f>SUM(D150:F150,L150:N150)</f>
        <v>0</v>
      </c>
      <c r="V150" s="67">
        <f>SUM(G150:J150,O150:R150)</f>
        <v>1</v>
      </c>
      <c r="W150" s="67">
        <f>SUM(S150:T150)</f>
        <v>1</v>
      </c>
    </row>
    <row r="151" ht="19" customHeight="1">
      <c r="A151" s="162"/>
      <c r="B151" s="161"/>
      <c r="C151" s="189"/>
      <c r="D151" s="190"/>
      <c r="E151" s="190"/>
      <c r="F151" s="190"/>
      <c r="G151" s="188"/>
      <c r="H151" s="188"/>
      <c r="I151" s="188"/>
      <c r="J151" s="188"/>
      <c r="K151" s="189"/>
      <c r="L151" s="190"/>
      <c r="M151" s="190"/>
      <c r="N151" s="190"/>
      <c r="O151" s="188"/>
      <c r="P151" s="188"/>
      <c r="Q151" s="188"/>
      <c r="R151" s="188"/>
      <c r="S151" s="67">
        <f>SUM(C151:J151)</f>
        <v>0</v>
      </c>
      <c r="T151" s="67">
        <f>SUM(K151:R151)</f>
        <v>0</v>
      </c>
      <c r="U151" s="67">
        <f>SUM(D151:F151,L151:N151)</f>
        <v>0</v>
      </c>
      <c r="V151" s="67">
        <f>SUM(G151:J151,O151:R151)</f>
        <v>0</v>
      </c>
      <c r="W151" s="67">
        <f>SUM(S151:T151)</f>
        <v>0</v>
      </c>
    </row>
    <row r="152" ht="19" customHeight="1">
      <c r="A152" s="162"/>
      <c r="B152" s="161"/>
      <c r="C152" s="189"/>
      <c r="D152" s="190"/>
      <c r="E152" s="190"/>
      <c r="F152" s="190"/>
      <c r="G152" s="188"/>
      <c r="H152" s="188"/>
      <c r="I152" s="188"/>
      <c r="J152" s="188"/>
      <c r="K152" s="189"/>
      <c r="L152" s="190"/>
      <c r="M152" s="190"/>
      <c r="N152" s="190"/>
      <c r="O152" s="188"/>
      <c r="P152" s="188"/>
      <c r="Q152" s="188"/>
      <c r="R152" s="188"/>
      <c r="S152" s="67">
        <f>SUM(C152:J152)</f>
        <v>0</v>
      </c>
      <c r="T152" s="67">
        <f>SUM(K152:R152)</f>
        <v>0</v>
      </c>
      <c r="U152" s="67">
        <f>SUM(D152:F152,L152:N152)</f>
        <v>0</v>
      </c>
      <c r="V152" s="67">
        <f>SUM(G152:J152,O152:R152)</f>
        <v>0</v>
      </c>
      <c r="W152" s="67">
        <f>SUM(S152:T152)</f>
        <v>0</v>
      </c>
    </row>
    <row r="153" ht="19" customHeight="1">
      <c r="A153" s="162"/>
      <c r="B153" s="161"/>
      <c r="C153" s="189"/>
      <c r="D153" s="190"/>
      <c r="E153" s="190"/>
      <c r="F153" s="190"/>
      <c r="G153" s="188"/>
      <c r="H153" s="188"/>
      <c r="I153" s="188"/>
      <c r="J153" s="188"/>
      <c r="K153" s="189"/>
      <c r="L153" s="190"/>
      <c r="M153" s="190"/>
      <c r="N153" s="190"/>
      <c r="O153" s="188"/>
      <c r="P153" s="188"/>
      <c r="Q153" s="188"/>
      <c r="R153" s="188"/>
      <c r="S153" s="67">
        <f>SUM(C153:J153)</f>
        <v>0</v>
      </c>
      <c r="T153" s="67">
        <f>SUM(K153:R153)</f>
        <v>0</v>
      </c>
      <c r="U153" s="67">
        <f>SUM(D153:F153,L153:N153)</f>
        <v>0</v>
      </c>
      <c r="V153" s="67">
        <f>SUM(G153:J153,O153:R153)</f>
        <v>0</v>
      </c>
      <c r="W153" s="67">
        <f>SUM(S153:T153)</f>
        <v>0</v>
      </c>
    </row>
    <row r="154" ht="19" customHeight="1">
      <c r="A154" s="162"/>
      <c r="B154" t="s" s="161">
        <v>263</v>
      </c>
      <c r="C154" t="s" s="189">
        <v>276</v>
      </c>
      <c r="D154" s="190">
        <f>SUM(D137:D153)</f>
        <v>0</v>
      </c>
      <c r="E154" s="190">
        <f>SUM(E137:E153)</f>
        <v>2</v>
      </c>
      <c r="F154" s="190">
        <f>SUM(F137:F153)</f>
        <v>0</v>
      </c>
      <c r="G154" s="188">
        <f>SUM(G137:G153)</f>
        <v>2</v>
      </c>
      <c r="H154" s="188">
        <f>SUM(H137:H153)</f>
        <v>0</v>
      </c>
      <c r="I154" s="188">
        <f>SUM(I137:I153)</f>
        <v>1</v>
      </c>
      <c r="J154" s="188">
        <f>SUM(J137:J153)</f>
        <v>0</v>
      </c>
      <c r="K154" t="s" s="189">
        <v>276</v>
      </c>
      <c r="L154" s="190">
        <f>SUM(L137:L153)</f>
        <v>2</v>
      </c>
      <c r="M154" s="190">
        <f>SUM(M137:M153)</f>
        <v>1</v>
      </c>
      <c r="N154" s="190">
        <f>SUM(N137:N153)</f>
        <v>1</v>
      </c>
      <c r="O154" s="188">
        <f>SUM(O137:O153)</f>
        <v>0</v>
      </c>
      <c r="P154" s="188">
        <f>SUM(P137:P153)</f>
        <v>4</v>
      </c>
      <c r="Q154" s="188">
        <f>SUM(Q137:Q153)</f>
        <v>2</v>
      </c>
      <c r="R154" s="188">
        <f>SUM(R137:R153)</f>
        <v>0</v>
      </c>
      <c r="S154" t="s" s="67">
        <v>276</v>
      </c>
      <c r="T154" t="s" s="67">
        <v>276</v>
      </c>
      <c r="U154" t="s" s="67">
        <v>276</v>
      </c>
      <c r="V154" t="s" s="67">
        <v>276</v>
      </c>
      <c r="W154" t="s" s="67">
        <v>276</v>
      </c>
    </row>
    <row r="155" ht="19" customHeight="1">
      <c r="A155" s="162"/>
      <c r="B155" s="161"/>
      <c r="C155" s="189">
        <f>SUM(C137:C153)</f>
        <v>0</v>
      </c>
      <c r="D155" s="190">
        <f>SUM(D154:F154)</f>
        <v>2</v>
      </c>
      <c r="E155" s="10"/>
      <c r="F155" s="10"/>
      <c r="G155" s="188">
        <f>SUM(G154:J154)</f>
        <v>3</v>
      </c>
      <c r="H155" s="10"/>
      <c r="I155" s="10"/>
      <c r="J155" s="10"/>
      <c r="K155" s="189">
        <f>SUM(K137:K153)</f>
        <v>4</v>
      </c>
      <c r="L155" s="190">
        <f>SUM(L154:N154)</f>
        <v>4</v>
      </c>
      <c r="M155" s="10"/>
      <c r="N155" s="10"/>
      <c r="O155" s="188">
        <f>SUM(O154:R154)</f>
        <v>6</v>
      </c>
      <c r="P155" s="10"/>
      <c r="Q155" s="10"/>
      <c r="R155" s="10"/>
      <c r="S155" s="67">
        <f>SUM(C155:I155)</f>
        <v>5</v>
      </c>
      <c r="T155" s="67">
        <f>SUM(K155:P155)</f>
        <v>14</v>
      </c>
      <c r="U155" s="67">
        <f>SUM(U137:U153)</f>
        <v>6</v>
      </c>
      <c r="V155" s="67">
        <f>SUM(V137:V153)</f>
        <v>9</v>
      </c>
      <c r="W155" s="67">
        <f>SUM(S155:T155)</f>
        <v>19</v>
      </c>
    </row>
    <row r="156" ht="19" customHeight="1">
      <c r="A156" s="162"/>
      <c r="B156" t="s" s="67">
        <v>278</v>
      </c>
      <c r="C156" s="189"/>
      <c r="D156" s="194">
        <f>'Sheet 1 - Production Sheet'!$AI$104+D155</f>
        <v>5.261578604044358</v>
      </c>
      <c r="E156" s="10"/>
      <c r="F156" s="10"/>
      <c r="G156" s="188"/>
      <c r="H156" s="10"/>
      <c r="I156" s="10"/>
      <c r="J156" s="10"/>
      <c r="K156" s="189"/>
      <c r="L156" s="194">
        <f>'Sheet 1 - Production Sheet'!$AI$104+L155</f>
        <v>7.261578604044358</v>
      </c>
      <c r="M156" s="10"/>
      <c r="N156" s="10"/>
      <c r="O156" s="188"/>
      <c r="P156" s="10"/>
      <c r="Q156" s="10"/>
      <c r="R156" s="10"/>
      <c r="S156" s="195">
        <f>'Sheet 1 - Production Sheet'!$AI$104+S155</f>
        <v>8.261578604044358</v>
      </c>
      <c r="T156" s="195">
        <f>'Sheet 1 - Production Sheet'!$AI$104+T155</f>
        <v>17.26157860404436</v>
      </c>
      <c r="U156" s="195">
        <f>'Sheet 1 - Production Sheet'!$AZ$104+U155</f>
        <v>12.52315720808872</v>
      </c>
      <c r="V156" s="67"/>
      <c r="W156" s="195">
        <f>'Sheet 1 - Production Sheet'!$AZ$104+W155</f>
        <v>25.52315720808872</v>
      </c>
    </row>
    <row r="157" ht="19" customHeight="1">
      <c r="A157" s="162"/>
      <c r="B157" t="s" s="67">
        <v>279</v>
      </c>
      <c r="C157" s="189"/>
      <c r="D157" s="194">
        <f>'Sheet 1 - Production Sheet'!$AI$103+D155</f>
        <v>3.956947162426614</v>
      </c>
      <c r="E157" s="10"/>
      <c r="F157" s="10"/>
      <c r="G157" s="188"/>
      <c r="H157" s="10"/>
      <c r="I157" s="10"/>
      <c r="J157" s="10"/>
      <c r="K157" s="189"/>
      <c r="L157" s="194">
        <f>'Sheet 1 - Production Sheet'!$AI$103+L155</f>
        <v>5.956947162426614</v>
      </c>
      <c r="M157" s="10"/>
      <c r="N157" s="10"/>
      <c r="O157" s="188"/>
      <c r="P157" s="10"/>
      <c r="Q157" s="10"/>
      <c r="R157" s="10"/>
      <c r="S157" s="195">
        <f>'Sheet 1 - Production Sheet'!$AI$103+S155</f>
        <v>6.956947162426614</v>
      </c>
      <c r="T157" s="195">
        <f>'Sheet 1 - Production Sheet'!$AI$103+T155</f>
        <v>15.95694716242661</v>
      </c>
      <c r="U157" s="195">
        <f>'Sheet 1 - Production Sheet'!$AZ$103+U155</f>
        <v>9.913894324853228</v>
      </c>
      <c r="V157" s="67"/>
      <c r="W157" s="195">
        <f>'Sheet 1 - Production Sheet'!$AZ$103+W155</f>
        <v>22.91389432485323</v>
      </c>
    </row>
    <row r="158" ht="19" customHeight="1">
      <c r="A158" s="162"/>
      <c r="B158" t="s" s="67">
        <v>280</v>
      </c>
      <c r="C158" s="189"/>
      <c r="D158" s="196">
        <f>'Sheet 1 - Production Sheet'!$AI$104/D155</f>
        <v>1.630789302022179</v>
      </c>
      <c r="E158" s="10"/>
      <c r="F158" s="10"/>
      <c r="G158" s="188"/>
      <c r="H158" s="10"/>
      <c r="I158" s="10"/>
      <c r="J158" s="10"/>
      <c r="K158" s="189"/>
      <c r="L158" s="196">
        <f>'Sheet 1 - Production Sheet'!$AI$104/L155</f>
        <v>0.8153946510110894</v>
      </c>
      <c r="M158" s="10"/>
      <c r="N158" s="10"/>
      <c r="O158" s="188"/>
      <c r="P158" s="10"/>
      <c r="Q158" s="10"/>
      <c r="R158" s="10"/>
      <c r="S158" s="66">
        <f>'Sheet 1 - Production Sheet'!$AI$104/S155</f>
        <v>0.6523157208088716</v>
      </c>
      <c r="T158" s="66">
        <f>'Sheet 1 - Production Sheet'!$AI$104/T155</f>
        <v>0.2329699002888827</v>
      </c>
      <c r="U158" s="66">
        <f>'Sheet 1 - Production Sheet'!$AZ$104/U155</f>
        <v>1.087192868014786</v>
      </c>
      <c r="V158" s="67"/>
      <c r="W158" s="66">
        <f>'Sheet 1 - Production Sheet'!$AZ$104/W155</f>
        <v>0.3433240635836166</v>
      </c>
    </row>
    <row r="159" ht="19" customHeight="1">
      <c r="A159" s="162"/>
      <c r="B159" t="s" s="67">
        <v>281</v>
      </c>
      <c r="C159" s="189"/>
      <c r="D159" s="196">
        <f>'Sheet 1 - Production Sheet'!$AI$103/D155</f>
        <v>0.9784735812133071</v>
      </c>
      <c r="E159" s="10"/>
      <c r="F159" s="10"/>
      <c r="G159" s="188"/>
      <c r="H159" s="10"/>
      <c r="I159" s="10"/>
      <c r="J159" s="10"/>
      <c r="K159" s="189"/>
      <c r="L159" s="196">
        <f>'Sheet 1 - Production Sheet'!$AI$103/L155</f>
        <v>0.4892367906066535</v>
      </c>
      <c r="M159" s="10"/>
      <c r="N159" s="10"/>
      <c r="O159" s="188"/>
      <c r="P159" s="10"/>
      <c r="Q159" s="10"/>
      <c r="R159" s="10"/>
      <c r="S159" s="66">
        <f>'Sheet 1 - Production Sheet'!$AI$103/S155</f>
        <v>0.3913894324853228</v>
      </c>
      <c r="T159" s="66">
        <f>'Sheet 1 - Production Sheet'!$AI$103/T155</f>
        <v>0.1397819401733296</v>
      </c>
      <c r="U159" s="66">
        <f>'Sheet 1 - Production Sheet'!$AZ$103/U155</f>
        <v>0.6523157208088713</v>
      </c>
      <c r="V159" s="67"/>
      <c r="W159" s="66">
        <f>'Sheet 1 - Production Sheet'!$AZ$103/W155</f>
        <v>0.2059944381501699</v>
      </c>
    </row>
    <row r="160" ht="32" customHeight="1">
      <c r="A160" s="162"/>
      <c r="B160" t="s" s="163">
        <v>282</v>
      </c>
      <c r="C160" t="s" s="164">
        <v>259</v>
      </c>
      <c r="D160" s="10"/>
      <c r="E160" s="10"/>
      <c r="F160" s="10"/>
      <c r="G160" s="10"/>
      <c r="H160" s="10"/>
      <c r="I160" s="10"/>
      <c r="J160" s="10"/>
      <c r="K160" t="s" s="164">
        <v>260</v>
      </c>
      <c r="L160" s="10"/>
      <c r="M160" s="10"/>
      <c r="N160" s="10"/>
      <c r="O160" s="10"/>
      <c r="P160" s="10"/>
      <c r="Q160" s="10"/>
      <c r="R160" s="10"/>
      <c r="S160" t="s" s="47">
        <v>259</v>
      </c>
      <c r="T160" t="s" s="47">
        <v>260</v>
      </c>
      <c r="U160" t="s" s="47">
        <v>261</v>
      </c>
      <c r="V160" t="s" s="47">
        <v>262</v>
      </c>
      <c r="W160" t="s" s="47">
        <v>263</v>
      </c>
    </row>
    <row r="161" ht="19" customHeight="1">
      <c r="A161" s="162"/>
      <c r="B161" t="s" s="161">
        <v>264</v>
      </c>
      <c r="C161" t="s" s="172">
        <v>265</v>
      </c>
      <c r="D161" t="s" s="173">
        <v>261</v>
      </c>
      <c r="E161" s="10"/>
      <c r="F161" s="10"/>
      <c r="G161" t="s" s="174">
        <v>266</v>
      </c>
      <c r="H161" s="10"/>
      <c r="I161" s="10"/>
      <c r="J161" s="10"/>
      <c r="K161" t="s" s="172">
        <v>265</v>
      </c>
      <c r="L161" t="s" s="173">
        <v>261</v>
      </c>
      <c r="M161" s="10"/>
      <c r="N161" s="10"/>
      <c r="O161" t="s" s="174">
        <v>266</v>
      </c>
      <c r="P161" s="10"/>
      <c r="Q161" s="10"/>
      <c r="R161" s="10"/>
      <c r="S161" s="175"/>
      <c r="T161" s="175"/>
      <c r="U161" s="175"/>
      <c r="V161" s="175"/>
      <c r="W161" s="175"/>
    </row>
    <row r="162" ht="44" customHeight="1">
      <c r="A162" s="162"/>
      <c r="B162" s="176">
        <v>39211</v>
      </c>
      <c r="C162" t="s" s="181">
        <v>267</v>
      </c>
      <c r="D162" t="s" s="182">
        <v>268</v>
      </c>
      <c r="E162" t="s" s="182">
        <v>269</v>
      </c>
      <c r="F162" t="s" s="182">
        <v>270</v>
      </c>
      <c r="G162" t="s" s="180">
        <v>271</v>
      </c>
      <c r="H162" t="s" s="180">
        <v>272</v>
      </c>
      <c r="I162" t="s" s="180">
        <v>273</v>
      </c>
      <c r="J162" t="s" s="180">
        <v>274</v>
      </c>
      <c r="K162" t="s" s="181">
        <v>267</v>
      </c>
      <c r="L162" t="s" s="182">
        <v>268</v>
      </c>
      <c r="M162" t="s" s="182">
        <v>269</v>
      </c>
      <c r="N162" t="s" s="182">
        <v>270</v>
      </c>
      <c r="O162" t="s" s="180">
        <v>271</v>
      </c>
      <c r="P162" t="s" s="180">
        <v>272</v>
      </c>
      <c r="Q162" t="s" s="180">
        <v>273</v>
      </c>
      <c r="R162" t="s" s="180">
        <v>274</v>
      </c>
      <c r="S162" t="s" s="183">
        <v>275</v>
      </c>
      <c r="T162" t="s" s="183">
        <v>275</v>
      </c>
      <c r="U162" t="s" s="183">
        <v>275</v>
      </c>
      <c r="V162" t="s" s="183">
        <v>275</v>
      </c>
      <c r="W162" t="s" s="183">
        <v>263</v>
      </c>
    </row>
    <row r="163" ht="19" customHeight="1">
      <c r="A163" s="162"/>
      <c r="B163" s="184">
        <v>39211.268055555556</v>
      </c>
      <c r="C163" s="189">
        <v>1</v>
      </c>
      <c r="D163" s="190"/>
      <c r="E163" s="190"/>
      <c r="F163" s="190"/>
      <c r="G163" s="188"/>
      <c r="H163" s="188"/>
      <c r="I163" s="188"/>
      <c r="J163" s="188"/>
      <c r="K163" s="189"/>
      <c r="L163" s="190"/>
      <c r="M163" s="190"/>
      <c r="N163" s="190"/>
      <c r="O163" s="188"/>
      <c r="P163" s="188"/>
      <c r="Q163" s="188"/>
      <c r="R163" s="188"/>
      <c r="S163" s="67">
        <f>SUM(C163:J163)</f>
        <v>1</v>
      </c>
      <c r="T163" s="67">
        <f>SUM(K163:R163)</f>
        <v>0</v>
      </c>
      <c r="U163" s="67">
        <f>SUM(D163:F163,L163:N163)</f>
        <v>0</v>
      </c>
      <c r="V163" s="67">
        <f>SUM(G163:J163,O163:R163)</f>
        <v>0</v>
      </c>
      <c r="W163" s="67">
        <f>SUM(S163:T163)</f>
        <v>1</v>
      </c>
    </row>
    <row r="164" ht="19" customHeight="1">
      <c r="A164" s="162"/>
      <c r="B164" s="184">
        <v>39211.26875</v>
      </c>
      <c r="C164" s="189"/>
      <c r="D164" s="190"/>
      <c r="E164" s="190"/>
      <c r="F164" s="190"/>
      <c r="G164" s="188"/>
      <c r="H164" s="188"/>
      <c r="I164" s="188">
        <v>1</v>
      </c>
      <c r="J164" s="188"/>
      <c r="K164" s="189"/>
      <c r="L164" s="190"/>
      <c r="M164" s="190"/>
      <c r="N164" s="190"/>
      <c r="O164" s="188"/>
      <c r="P164" s="188"/>
      <c r="Q164" s="188"/>
      <c r="R164" s="188"/>
      <c r="S164" s="67">
        <f>SUM(C164:J164)</f>
        <v>1</v>
      </c>
      <c r="T164" s="67">
        <f>SUM(K164:R164)</f>
        <v>0</v>
      </c>
      <c r="U164" s="67">
        <f>SUM(D164:F164,L164:N164)</f>
        <v>0</v>
      </c>
      <c r="V164" s="67">
        <f>SUM(G164:J164,O164:R164)</f>
        <v>1</v>
      </c>
      <c r="W164" s="67">
        <f>SUM(S164:T164)</f>
        <v>1</v>
      </c>
    </row>
    <row r="165" ht="19" customHeight="1">
      <c r="A165" s="162"/>
      <c r="B165" s="184">
        <v>39211.271527777775</v>
      </c>
      <c r="C165" s="189"/>
      <c r="D165" s="190">
        <v>1</v>
      </c>
      <c r="E165" s="190"/>
      <c r="F165" s="190">
        <v>1</v>
      </c>
      <c r="G165" s="188"/>
      <c r="H165" s="188"/>
      <c r="I165" s="188">
        <v>1</v>
      </c>
      <c r="J165" s="188"/>
      <c r="K165" s="189"/>
      <c r="L165" s="190"/>
      <c r="M165" s="190"/>
      <c r="N165" s="190"/>
      <c r="O165" s="188"/>
      <c r="P165" s="188"/>
      <c r="Q165" s="188"/>
      <c r="R165" s="188">
        <v>1</v>
      </c>
      <c r="S165" s="67">
        <f>SUM(C165:J165)</f>
        <v>3</v>
      </c>
      <c r="T165" s="67">
        <f>SUM(K165:R165)</f>
        <v>1</v>
      </c>
      <c r="U165" s="67">
        <f>SUM(D165:F165,L165:N165)</f>
        <v>2</v>
      </c>
      <c r="V165" s="67">
        <f>SUM(G165:J165,O165:R165)</f>
        <v>2</v>
      </c>
      <c r="W165" s="67">
        <f>SUM(S165:T165)</f>
        <v>4</v>
      </c>
    </row>
    <row r="166" ht="19" customHeight="1">
      <c r="A166" s="162"/>
      <c r="B166" s="184">
        <v>39211.272222222222</v>
      </c>
      <c r="C166" s="189"/>
      <c r="D166" s="190">
        <v>1</v>
      </c>
      <c r="E166" s="190"/>
      <c r="F166" s="190"/>
      <c r="G166" s="188"/>
      <c r="H166" s="188"/>
      <c r="I166" s="188"/>
      <c r="J166" s="188"/>
      <c r="K166" s="189"/>
      <c r="L166" s="190"/>
      <c r="M166" s="190"/>
      <c r="N166" s="190"/>
      <c r="O166" s="188"/>
      <c r="P166" s="188"/>
      <c r="Q166" s="188"/>
      <c r="R166" s="188"/>
      <c r="S166" s="67">
        <f>SUM(C166:J166)</f>
        <v>1</v>
      </c>
      <c r="T166" s="67">
        <f>SUM(K166:R166)</f>
        <v>0</v>
      </c>
      <c r="U166" s="67">
        <f>SUM(D166:F166,L166:N166)</f>
        <v>1</v>
      </c>
      <c r="V166" s="67">
        <f>SUM(G166:J166,O166:R166)</f>
        <v>0</v>
      </c>
      <c r="W166" s="67">
        <f>SUM(S166:T166)</f>
        <v>1</v>
      </c>
    </row>
    <row r="167" ht="19" customHeight="1">
      <c r="A167" s="162"/>
      <c r="B167" s="184">
        <v>39211.275</v>
      </c>
      <c r="C167" s="189"/>
      <c r="D167" s="190"/>
      <c r="E167" s="190"/>
      <c r="F167" s="190">
        <v>1</v>
      </c>
      <c r="G167" s="188"/>
      <c r="H167" s="188"/>
      <c r="I167" s="188"/>
      <c r="J167" s="188"/>
      <c r="K167" s="189"/>
      <c r="L167" s="190"/>
      <c r="M167" s="190"/>
      <c r="N167" s="190"/>
      <c r="O167" s="188"/>
      <c r="P167" s="188"/>
      <c r="Q167" s="188"/>
      <c r="R167" s="188"/>
      <c r="S167" s="67">
        <f>SUM(C167:J167)</f>
        <v>1</v>
      </c>
      <c r="T167" s="67">
        <f>SUM(K167:R167)</f>
        <v>0</v>
      </c>
      <c r="U167" s="67">
        <f>SUM(D167:F167,L167:N167)</f>
        <v>1</v>
      </c>
      <c r="V167" s="67">
        <f>SUM(G167:J167,O167:R167)</f>
        <v>0</v>
      </c>
      <c r="W167" s="67">
        <f>SUM(S167:T167)</f>
        <v>1</v>
      </c>
    </row>
    <row r="168" ht="19" customHeight="1">
      <c r="A168" s="162"/>
      <c r="B168" s="184">
        <v>39211.279166666667</v>
      </c>
      <c r="C168" s="189"/>
      <c r="D168" s="190"/>
      <c r="E168" s="190"/>
      <c r="F168" s="190"/>
      <c r="G168" s="188"/>
      <c r="H168" s="188"/>
      <c r="I168" s="188">
        <v>1</v>
      </c>
      <c r="J168" s="188"/>
      <c r="K168" s="189"/>
      <c r="L168" s="190"/>
      <c r="M168" s="190"/>
      <c r="N168" s="190"/>
      <c r="O168" s="188"/>
      <c r="P168" s="188"/>
      <c r="Q168" s="188"/>
      <c r="R168" s="188"/>
      <c r="S168" s="67">
        <f>SUM(C168:J168)</f>
        <v>1</v>
      </c>
      <c r="T168" s="67">
        <f>SUM(K168:R168)</f>
        <v>0</v>
      </c>
      <c r="U168" s="67">
        <f>SUM(D168:F168,L168:N168)</f>
        <v>0</v>
      </c>
      <c r="V168" s="67">
        <f>SUM(G168:J168,O168:R168)</f>
        <v>1</v>
      </c>
      <c r="W168" s="67">
        <f>SUM(S168:T168)</f>
        <v>1</v>
      </c>
    </row>
    <row r="169" ht="19" customHeight="1">
      <c r="A169" s="162"/>
      <c r="B169" s="184">
        <v>39211.284027777780</v>
      </c>
      <c r="C169" s="189">
        <v>1</v>
      </c>
      <c r="D169" s="190">
        <v>1</v>
      </c>
      <c r="E169" s="190"/>
      <c r="F169" s="190"/>
      <c r="G169" s="188"/>
      <c r="H169" s="188"/>
      <c r="I169" s="188"/>
      <c r="J169" s="188"/>
      <c r="K169" s="189"/>
      <c r="L169" s="190"/>
      <c r="M169" s="190"/>
      <c r="N169" s="190"/>
      <c r="O169" s="188"/>
      <c r="P169" s="188"/>
      <c r="Q169" s="188"/>
      <c r="R169" s="188"/>
      <c r="S169" s="67">
        <f>SUM(C169:J169)</f>
        <v>2</v>
      </c>
      <c r="T169" s="67">
        <f>SUM(K169:R169)</f>
        <v>0</v>
      </c>
      <c r="U169" s="67">
        <f>SUM(D169:F169,L169:N169)</f>
        <v>1</v>
      </c>
      <c r="V169" s="67">
        <f>SUM(G169:J169,O169:R169)</f>
        <v>0</v>
      </c>
      <c r="W169" s="67">
        <f>SUM(S169:T169)</f>
        <v>2</v>
      </c>
    </row>
    <row r="170" ht="19" customHeight="1">
      <c r="A170" s="162"/>
      <c r="B170" s="184">
        <v>39211.286111111112</v>
      </c>
      <c r="C170" s="189"/>
      <c r="D170" s="190"/>
      <c r="E170" s="190"/>
      <c r="F170" s="190"/>
      <c r="G170" s="188"/>
      <c r="H170" s="188"/>
      <c r="I170" s="188"/>
      <c r="J170" s="188"/>
      <c r="K170" s="189"/>
      <c r="L170" s="190"/>
      <c r="M170" s="190"/>
      <c r="N170" s="190"/>
      <c r="O170" s="188"/>
      <c r="P170" s="188">
        <v>1</v>
      </c>
      <c r="Q170" s="188"/>
      <c r="R170" s="188"/>
      <c r="S170" s="67">
        <f>SUM(C170:J170)</f>
        <v>0</v>
      </c>
      <c r="T170" s="67">
        <f>SUM(K170:R170)</f>
        <v>1</v>
      </c>
      <c r="U170" s="67">
        <f>SUM(D170:F170,L170:N170)</f>
        <v>0</v>
      </c>
      <c r="V170" s="67">
        <f>SUM(G170:J170,O170:R170)</f>
        <v>1</v>
      </c>
      <c r="W170" s="67">
        <f>SUM(S170:T170)</f>
        <v>1</v>
      </c>
    </row>
    <row r="171" ht="19" customHeight="1">
      <c r="A171" s="162"/>
      <c r="B171" s="184">
        <v>39211.286805555559</v>
      </c>
      <c r="C171" s="189"/>
      <c r="D171" s="190"/>
      <c r="E171" s="190"/>
      <c r="F171" s="190"/>
      <c r="G171" s="188"/>
      <c r="H171" s="188">
        <v>1</v>
      </c>
      <c r="I171" s="188"/>
      <c r="J171" s="188"/>
      <c r="K171" s="189"/>
      <c r="L171" s="190"/>
      <c r="M171" s="190"/>
      <c r="N171" s="190"/>
      <c r="O171" s="188"/>
      <c r="P171" s="188"/>
      <c r="Q171" s="188"/>
      <c r="R171" s="188"/>
      <c r="S171" s="67">
        <f>SUM(C171:J171)</f>
        <v>1</v>
      </c>
      <c r="T171" s="67">
        <f>SUM(K171:R171)</f>
        <v>0</v>
      </c>
      <c r="U171" s="67">
        <f>SUM(D171:F171,L171:N171)</f>
        <v>0</v>
      </c>
      <c r="V171" s="67">
        <f>SUM(G171:J171,O171:R171)</f>
        <v>1</v>
      </c>
      <c r="W171" s="67">
        <f>SUM(S171:T171)</f>
        <v>1</v>
      </c>
    </row>
    <row r="172" ht="19" customHeight="1">
      <c r="A172" s="162"/>
      <c r="B172" s="184">
        <v>39211.291666666664</v>
      </c>
      <c r="C172" s="189"/>
      <c r="D172" s="190"/>
      <c r="E172" s="190"/>
      <c r="F172" s="190"/>
      <c r="G172" s="188"/>
      <c r="H172" s="188"/>
      <c r="I172" s="188">
        <v>1</v>
      </c>
      <c r="J172" s="188"/>
      <c r="K172" s="189"/>
      <c r="L172" s="190"/>
      <c r="M172" s="190"/>
      <c r="N172" s="190"/>
      <c r="O172" s="188"/>
      <c r="P172" s="188"/>
      <c r="Q172" s="188"/>
      <c r="R172" s="188"/>
      <c r="S172" s="67">
        <f>SUM(C172:J172)</f>
        <v>1</v>
      </c>
      <c r="T172" s="67">
        <f>SUM(K172:R172)</f>
        <v>0</v>
      </c>
      <c r="U172" s="67">
        <f>SUM(D172:F172,L172:N172)</f>
        <v>0</v>
      </c>
      <c r="V172" s="67">
        <f>SUM(G172:J172,O172:R172)</f>
        <v>1</v>
      </c>
      <c r="W172" s="67">
        <f>SUM(S172:T172)</f>
        <v>1</v>
      </c>
    </row>
    <row r="173" ht="19" customHeight="1">
      <c r="A173" s="162"/>
      <c r="B173" s="184">
        <v>39211.293055555558</v>
      </c>
      <c r="C173" s="189"/>
      <c r="D173" s="190"/>
      <c r="E173" s="190"/>
      <c r="F173" s="190"/>
      <c r="G173" s="188"/>
      <c r="H173" s="188">
        <v>1</v>
      </c>
      <c r="I173" s="188"/>
      <c r="J173" s="188"/>
      <c r="K173" s="189">
        <v>2</v>
      </c>
      <c r="L173" s="190"/>
      <c r="M173" s="190"/>
      <c r="N173" s="190"/>
      <c r="O173" s="188"/>
      <c r="P173" s="188"/>
      <c r="Q173" s="188"/>
      <c r="R173" s="188"/>
      <c r="S173" s="67">
        <f>SUM(C173:J173)</f>
        <v>1</v>
      </c>
      <c r="T173" s="67">
        <f>SUM(K173:R173)</f>
        <v>2</v>
      </c>
      <c r="U173" s="67">
        <f>SUM(D173:F173,L173:N173)</f>
        <v>0</v>
      </c>
      <c r="V173" s="67">
        <f>SUM(G173:J173,O173:R173)</f>
        <v>1</v>
      </c>
      <c r="W173" s="67">
        <f>SUM(S173:T173)</f>
        <v>3</v>
      </c>
    </row>
    <row r="174" ht="19" customHeight="1">
      <c r="A174" s="162"/>
      <c r="B174" s="184">
        <v>39211.294444444444</v>
      </c>
      <c r="C174" s="189"/>
      <c r="D174" s="190"/>
      <c r="E174" s="190"/>
      <c r="F174" s="190"/>
      <c r="G174" s="188"/>
      <c r="H174" s="188">
        <v>1</v>
      </c>
      <c r="I174" s="188"/>
      <c r="J174" s="188"/>
      <c r="K174" s="189"/>
      <c r="L174" s="190"/>
      <c r="M174" s="190"/>
      <c r="N174" s="190"/>
      <c r="O174" s="188"/>
      <c r="P174" s="188"/>
      <c r="Q174" s="188"/>
      <c r="R174" s="188"/>
      <c r="S174" s="67">
        <f>SUM(C174:J174)</f>
        <v>1</v>
      </c>
      <c r="T174" s="67">
        <f>SUM(K174:R174)</f>
        <v>0</v>
      </c>
      <c r="U174" s="67">
        <f>SUM(D174:F174,L174:N174)</f>
        <v>0</v>
      </c>
      <c r="V174" s="67">
        <f>SUM(G174:J174,O174:R174)</f>
        <v>1</v>
      </c>
      <c r="W174" s="67">
        <f>SUM(S174:T174)</f>
        <v>1</v>
      </c>
    </row>
    <row r="175" ht="19" customHeight="1">
      <c r="A175" s="162"/>
      <c r="B175" s="184">
        <v>39211.295138888891</v>
      </c>
      <c r="C175" s="189"/>
      <c r="D175" s="190"/>
      <c r="E175" s="190"/>
      <c r="F175" s="190"/>
      <c r="G175" s="188"/>
      <c r="H175" s="188"/>
      <c r="I175" s="188"/>
      <c r="J175" s="188"/>
      <c r="K175" s="189"/>
      <c r="L175" s="190">
        <v>1</v>
      </c>
      <c r="M175" s="190"/>
      <c r="N175" s="190"/>
      <c r="O175" s="188"/>
      <c r="P175" s="188"/>
      <c r="Q175" s="188"/>
      <c r="R175" s="188"/>
      <c r="S175" s="67">
        <f>SUM(C175:J175)</f>
        <v>0</v>
      </c>
      <c r="T175" s="67">
        <f>SUM(K175:R175)</f>
        <v>1</v>
      </c>
      <c r="U175" s="67">
        <f>SUM(D175:F175,L175:N175)</f>
        <v>1</v>
      </c>
      <c r="V175" s="67">
        <f>SUM(G175:J175,O175:R175)</f>
        <v>0</v>
      </c>
      <c r="W175" s="67">
        <f>SUM(S175:T175)</f>
        <v>1</v>
      </c>
    </row>
    <row r="176" ht="19" customHeight="1">
      <c r="A176" s="162"/>
      <c r="B176" s="184">
        <v>39211.297916666670</v>
      </c>
      <c r="C176" s="189"/>
      <c r="D176" s="190"/>
      <c r="E176" s="190">
        <v>1</v>
      </c>
      <c r="F176" s="190">
        <v>1</v>
      </c>
      <c r="G176" s="188"/>
      <c r="H176" s="188"/>
      <c r="I176" s="188"/>
      <c r="J176" s="188"/>
      <c r="K176" s="189"/>
      <c r="L176" s="190"/>
      <c r="M176" s="190"/>
      <c r="N176" s="190"/>
      <c r="O176" s="188"/>
      <c r="P176" s="188"/>
      <c r="Q176" s="188"/>
      <c r="R176" s="188"/>
      <c r="S176" s="67">
        <f>SUM(C176:J176)</f>
        <v>2</v>
      </c>
      <c r="T176" s="67">
        <f>SUM(K176:R176)</f>
        <v>0</v>
      </c>
      <c r="U176" s="67">
        <f>SUM(D176:F176,L176:N176)</f>
        <v>2</v>
      </c>
      <c r="V176" s="67">
        <f>SUM(G176:J176,O176:R176)</f>
        <v>0</v>
      </c>
      <c r="W176" s="67">
        <f>SUM(S176:T176)</f>
        <v>2</v>
      </c>
    </row>
    <row r="177" ht="19" customHeight="1">
      <c r="A177" s="162"/>
      <c r="B177" s="184">
        <v>39211.298611111109</v>
      </c>
      <c r="C177" s="189">
        <v>1</v>
      </c>
      <c r="D177" s="190"/>
      <c r="E177" s="190">
        <v>1</v>
      </c>
      <c r="F177" s="190"/>
      <c r="G177" s="188"/>
      <c r="H177" s="188"/>
      <c r="I177" s="188"/>
      <c r="J177" s="188"/>
      <c r="K177" s="189"/>
      <c r="L177" s="190"/>
      <c r="M177" s="190"/>
      <c r="N177" s="190"/>
      <c r="O177" s="188"/>
      <c r="P177" s="188"/>
      <c r="Q177" s="188"/>
      <c r="R177" s="188"/>
      <c r="S177" s="67">
        <f>SUM(C177:J177)</f>
        <v>2</v>
      </c>
      <c r="T177" s="67">
        <f>SUM(K177:R177)</f>
        <v>0</v>
      </c>
      <c r="U177" s="67">
        <f>SUM(D177:F177,L177:N177)</f>
        <v>1</v>
      </c>
      <c r="V177" s="67">
        <f>SUM(G177:J177,O177:R177)</f>
        <v>0</v>
      </c>
      <c r="W177" s="67">
        <f>SUM(S177:T177)</f>
        <v>2</v>
      </c>
    </row>
    <row r="178" ht="19" customHeight="1">
      <c r="A178" s="162"/>
      <c r="B178" s="184">
        <v>39211.299305555556</v>
      </c>
      <c r="C178" s="189"/>
      <c r="D178" s="190"/>
      <c r="E178" s="190"/>
      <c r="F178" s="190"/>
      <c r="G178" s="188"/>
      <c r="H178" s="188"/>
      <c r="I178" s="188">
        <v>1</v>
      </c>
      <c r="J178" s="188"/>
      <c r="K178" s="189"/>
      <c r="L178" s="190"/>
      <c r="M178" s="190"/>
      <c r="N178" s="190"/>
      <c r="O178" s="188"/>
      <c r="P178" s="188"/>
      <c r="Q178" s="188"/>
      <c r="R178" s="188"/>
      <c r="S178" s="67">
        <f>SUM(C178:J178)</f>
        <v>1</v>
      </c>
      <c r="T178" s="67">
        <f>SUM(K178:R178)</f>
        <v>0</v>
      </c>
      <c r="U178" s="67">
        <f>SUM(D178:F178,L178:N178)</f>
        <v>0</v>
      </c>
      <c r="V178" s="67">
        <f>SUM(G178:J178,O178:R178)</f>
        <v>1</v>
      </c>
      <c r="W178" s="67">
        <f>SUM(S178:T178)</f>
        <v>1</v>
      </c>
    </row>
    <row r="179" ht="19" customHeight="1">
      <c r="A179" s="162"/>
      <c r="B179" s="184">
        <v>39211.300694444442</v>
      </c>
      <c r="C179" s="189"/>
      <c r="D179" s="190"/>
      <c r="E179" s="190"/>
      <c r="F179" s="190">
        <v>1</v>
      </c>
      <c r="G179" s="188"/>
      <c r="H179" s="188"/>
      <c r="I179" s="188"/>
      <c r="J179" s="188"/>
      <c r="K179" s="189"/>
      <c r="L179" s="190"/>
      <c r="M179" s="190"/>
      <c r="N179" s="190"/>
      <c r="O179" s="188"/>
      <c r="P179" s="188"/>
      <c r="Q179" s="188"/>
      <c r="R179" s="188"/>
      <c r="S179" s="67">
        <f>SUM(C179:J179)</f>
        <v>1</v>
      </c>
      <c r="T179" s="67">
        <f>SUM(K179:R179)</f>
        <v>0</v>
      </c>
      <c r="U179" s="67">
        <f>SUM(D179:F179,L179:N179)</f>
        <v>1</v>
      </c>
      <c r="V179" s="67">
        <f>SUM(G179:J179,O179:R179)</f>
        <v>0</v>
      </c>
      <c r="W179" s="67">
        <f>SUM(S179:T179)</f>
        <v>1</v>
      </c>
    </row>
    <row r="180" ht="19" customHeight="1">
      <c r="A180" s="162"/>
      <c r="B180" s="184">
        <v>39211.301388888889</v>
      </c>
      <c r="C180" s="189"/>
      <c r="D180" s="190"/>
      <c r="E180" s="190"/>
      <c r="F180" s="190"/>
      <c r="G180" s="188"/>
      <c r="H180" s="188"/>
      <c r="I180" s="188"/>
      <c r="J180" s="188"/>
      <c r="K180" s="189"/>
      <c r="L180" s="190"/>
      <c r="M180" s="190"/>
      <c r="N180" s="190"/>
      <c r="O180" s="188"/>
      <c r="P180" s="188"/>
      <c r="Q180" s="188">
        <v>1</v>
      </c>
      <c r="R180" s="188"/>
      <c r="S180" s="67">
        <f>SUM(C180:J180)</f>
        <v>0</v>
      </c>
      <c r="T180" s="67">
        <f>SUM(K180:R180)</f>
        <v>1</v>
      </c>
      <c r="U180" s="67">
        <f>SUM(D180:F180,L180:N180)</f>
        <v>0</v>
      </c>
      <c r="V180" s="67">
        <f>SUM(G180:J180,O180:R180)</f>
        <v>1</v>
      </c>
      <c r="W180" s="67">
        <f>SUM(S180:T180)</f>
        <v>1</v>
      </c>
    </row>
    <row r="181" ht="19" customHeight="1">
      <c r="A181" s="162"/>
      <c r="B181" s="184">
        <v>39211.302777777775</v>
      </c>
      <c r="C181" s="189"/>
      <c r="D181" s="190"/>
      <c r="E181" s="190"/>
      <c r="F181" s="190"/>
      <c r="G181" s="188"/>
      <c r="H181" s="188"/>
      <c r="I181" s="188">
        <v>1</v>
      </c>
      <c r="J181" s="188"/>
      <c r="K181" s="189">
        <v>1</v>
      </c>
      <c r="L181" s="190"/>
      <c r="M181" s="190"/>
      <c r="N181" s="190"/>
      <c r="O181" s="188"/>
      <c r="P181" s="188"/>
      <c r="Q181" s="188"/>
      <c r="R181" s="188"/>
      <c r="S181" s="67">
        <f>SUM(C181:J181)</f>
        <v>1</v>
      </c>
      <c r="T181" s="67">
        <f>SUM(K181:R181)</f>
        <v>1</v>
      </c>
      <c r="U181" s="67">
        <f>SUM(D181:F181,L181:N181)</f>
        <v>0</v>
      </c>
      <c r="V181" s="67">
        <f>SUM(G181:J181,O181:R181)</f>
        <v>1</v>
      </c>
      <c r="W181" s="67">
        <f>SUM(S181:T181)</f>
        <v>2</v>
      </c>
    </row>
    <row r="182" ht="19" customHeight="1">
      <c r="A182" s="162"/>
      <c r="B182" s="184">
        <v>39211.304861111108</v>
      </c>
      <c r="C182" s="189"/>
      <c r="D182" s="190"/>
      <c r="E182" s="190"/>
      <c r="F182" s="190"/>
      <c r="G182" s="188"/>
      <c r="H182" s="188"/>
      <c r="I182" s="188"/>
      <c r="J182" s="188"/>
      <c r="K182" s="189"/>
      <c r="L182" s="190"/>
      <c r="M182" s="190"/>
      <c r="N182" s="190"/>
      <c r="O182" s="188"/>
      <c r="P182" s="188"/>
      <c r="Q182" s="188"/>
      <c r="R182" s="188">
        <v>1</v>
      </c>
      <c r="S182" s="67">
        <f>SUM(C182:J182)</f>
        <v>0</v>
      </c>
      <c r="T182" s="67">
        <f>SUM(K182:R182)</f>
        <v>1</v>
      </c>
      <c r="U182" s="67">
        <f>SUM(D182:F182,L182:N182)</f>
        <v>0</v>
      </c>
      <c r="V182" s="67">
        <f>SUM(G182:J182,O182:R182)</f>
        <v>1</v>
      </c>
      <c r="W182" s="67">
        <f>SUM(S182:T182)</f>
        <v>1</v>
      </c>
    </row>
    <row r="183" ht="19" customHeight="1">
      <c r="A183" s="162"/>
      <c r="B183" s="184">
        <v>39211.308333333334</v>
      </c>
      <c r="C183" s="189"/>
      <c r="D183" s="190"/>
      <c r="E183" s="190"/>
      <c r="F183" s="190">
        <v>1</v>
      </c>
      <c r="G183" s="188"/>
      <c r="H183" s="188"/>
      <c r="I183" s="188"/>
      <c r="J183" s="188"/>
      <c r="K183" s="189"/>
      <c r="L183" s="190"/>
      <c r="M183" s="190"/>
      <c r="N183" s="190"/>
      <c r="O183" s="188"/>
      <c r="P183" s="188"/>
      <c r="Q183" s="188">
        <v>1</v>
      </c>
      <c r="R183" s="188"/>
      <c r="S183" s="67">
        <f>SUM(C183:J183)</f>
        <v>1</v>
      </c>
      <c r="T183" s="67">
        <f>SUM(K183:R183)</f>
        <v>1</v>
      </c>
      <c r="U183" s="67">
        <f>SUM(D183:F183,L183:N183)</f>
        <v>1</v>
      </c>
      <c r="V183" s="67">
        <f>SUM(G183:J183,O183:R183)</f>
        <v>1</v>
      </c>
      <c r="W183" s="67">
        <f>SUM(S183:T183)</f>
        <v>2</v>
      </c>
    </row>
    <row r="184" ht="19" customHeight="1">
      <c r="A184" s="162"/>
      <c r="B184" s="184">
        <v>39211.309722222220</v>
      </c>
      <c r="C184" s="189">
        <v>1</v>
      </c>
      <c r="D184" s="190"/>
      <c r="E184" s="190"/>
      <c r="F184" s="190"/>
      <c r="G184" s="188"/>
      <c r="H184" s="188"/>
      <c r="I184" s="188"/>
      <c r="J184" s="188"/>
      <c r="K184" s="189"/>
      <c r="L184" s="190"/>
      <c r="M184" s="190"/>
      <c r="N184" s="190"/>
      <c r="O184" s="188"/>
      <c r="P184" s="188"/>
      <c r="Q184" s="188"/>
      <c r="R184" s="188"/>
      <c r="S184" s="67"/>
      <c r="T184" s="67"/>
      <c r="U184" s="67"/>
      <c r="V184" s="67"/>
      <c r="W184" s="67"/>
    </row>
    <row r="185" ht="19" customHeight="1">
      <c r="A185" s="162"/>
      <c r="B185" t="s" s="161">
        <v>263</v>
      </c>
      <c r="C185" t="s" s="189">
        <v>276</v>
      </c>
      <c r="D185" s="190">
        <f>SUM(D163:D184)</f>
        <v>3</v>
      </c>
      <c r="E185" s="190">
        <f>SUM(E163:E184)</f>
        <v>2</v>
      </c>
      <c r="F185" s="190">
        <f>SUM(F163:F184)</f>
        <v>5</v>
      </c>
      <c r="G185" s="188">
        <f>SUM(G163:G184)</f>
        <v>0</v>
      </c>
      <c r="H185" s="188">
        <f>SUM(H163:H184)</f>
        <v>3</v>
      </c>
      <c r="I185" s="188">
        <f>SUM(I163:I184)</f>
        <v>6</v>
      </c>
      <c r="J185" s="188">
        <f>SUM(J163:J184)</f>
        <v>0</v>
      </c>
      <c r="K185" t="s" s="189">
        <v>276</v>
      </c>
      <c r="L185" s="190">
        <f>SUM(L163:L184)</f>
        <v>1</v>
      </c>
      <c r="M185" s="190">
        <f>SUM(M163:M184)</f>
        <v>0</v>
      </c>
      <c r="N185" s="190">
        <f>SUM(N163:N184)</f>
        <v>0</v>
      </c>
      <c r="O185" s="188">
        <f>SUM(O163:O184)</f>
        <v>0</v>
      </c>
      <c r="P185" s="188">
        <f>SUM(P163:P184)</f>
        <v>1</v>
      </c>
      <c r="Q185" s="188">
        <f>SUM(Q163:Q184)</f>
        <v>2</v>
      </c>
      <c r="R185" s="188">
        <f>SUM(R163:R184)</f>
        <v>2</v>
      </c>
      <c r="S185" t="s" s="67">
        <v>276</v>
      </c>
      <c r="T185" t="s" s="67">
        <v>276</v>
      </c>
      <c r="U185" t="s" s="67">
        <v>276</v>
      </c>
      <c r="V185" t="s" s="67">
        <v>276</v>
      </c>
      <c r="W185" t="s" s="67">
        <v>276</v>
      </c>
    </row>
    <row r="186" ht="19" customHeight="1">
      <c r="A186" s="162"/>
      <c r="B186" s="161"/>
      <c r="C186" s="189">
        <f>SUM(C163:C184)</f>
        <v>4</v>
      </c>
      <c r="D186" s="190">
        <f>SUM(D185:F185)</f>
        <v>10</v>
      </c>
      <c r="E186" s="10"/>
      <c r="F186" s="10"/>
      <c r="G186" s="188">
        <f>SUM(G185:J185)</f>
        <v>9</v>
      </c>
      <c r="H186" s="10"/>
      <c r="I186" s="10"/>
      <c r="J186" s="10"/>
      <c r="K186" s="189">
        <f>SUM(K163:K184)</f>
        <v>3</v>
      </c>
      <c r="L186" s="190">
        <f>SUM(L185:N185)</f>
        <v>1</v>
      </c>
      <c r="M186" s="10"/>
      <c r="N186" s="10"/>
      <c r="O186" s="188">
        <f>SUM(O185:R185)</f>
        <v>5</v>
      </c>
      <c r="P186" s="10"/>
      <c r="Q186" s="10"/>
      <c r="R186" s="10"/>
      <c r="S186" s="67">
        <f>SUM(C186:I186)</f>
        <v>23</v>
      </c>
      <c r="T186" s="67">
        <f>SUM(K186:P186)</f>
        <v>9</v>
      </c>
      <c r="U186" s="67">
        <f>SUM(U163:U184)</f>
        <v>11</v>
      </c>
      <c r="V186" s="67">
        <f>SUM(V163:V184)</f>
        <v>14</v>
      </c>
      <c r="W186" s="67">
        <f>SUM(S186:T186)</f>
        <v>32</v>
      </c>
    </row>
    <row r="187" ht="19" customHeight="1">
      <c r="A187" s="162"/>
      <c r="B187" t="s" s="67">
        <v>278</v>
      </c>
      <c r="C187" s="189"/>
      <c r="D187" s="194">
        <f>'Sheet 1 - Production Sheet'!$AI$104+D186</f>
        <v>13.26157860404436</v>
      </c>
      <c r="E187" s="10"/>
      <c r="F187" s="10"/>
      <c r="G187" s="188"/>
      <c r="H187" s="10"/>
      <c r="I187" s="10"/>
      <c r="J187" s="10"/>
      <c r="K187" s="189"/>
      <c r="L187" s="194">
        <f>'Sheet 1 - Production Sheet'!$AI$104+L186</f>
        <v>4.261578604044358</v>
      </c>
      <c r="M187" s="10"/>
      <c r="N187" s="10"/>
      <c r="O187" s="188"/>
      <c r="P187" s="10"/>
      <c r="Q187" s="10"/>
      <c r="R187" s="10"/>
      <c r="S187" s="195">
        <f>'Sheet 1 - Production Sheet'!$AI$104+S186</f>
        <v>26.26157860404436</v>
      </c>
      <c r="T187" s="195">
        <f>'Sheet 1 - Production Sheet'!$AI$104+T186</f>
        <v>12.26157860404436</v>
      </c>
      <c r="U187" s="195">
        <f>'Sheet 1 - Production Sheet'!$AZ$104+U186</f>
        <v>17.52315720808872</v>
      </c>
      <c r="V187" s="67"/>
      <c r="W187" s="195">
        <f>'Sheet 1 - Production Sheet'!$AZ$104+W186</f>
        <v>38.52315720808872</v>
      </c>
    </row>
    <row r="188" ht="19" customHeight="1">
      <c r="A188" s="162"/>
      <c r="B188" t="s" s="67">
        <v>279</v>
      </c>
      <c r="C188" s="189"/>
      <c r="D188" s="194">
        <f>'Sheet 1 - Production Sheet'!$AI$103+D186</f>
        <v>11.95694716242661</v>
      </c>
      <c r="E188" s="10"/>
      <c r="F188" s="10"/>
      <c r="G188" s="188"/>
      <c r="H188" s="10"/>
      <c r="I188" s="10"/>
      <c r="J188" s="10"/>
      <c r="K188" s="189"/>
      <c r="L188" s="194">
        <f>'Sheet 1 - Production Sheet'!$AI$103+L186</f>
        <v>2.956947162426614</v>
      </c>
      <c r="M188" s="10"/>
      <c r="N188" s="10"/>
      <c r="O188" s="188"/>
      <c r="P188" s="10"/>
      <c r="Q188" s="10"/>
      <c r="R188" s="10"/>
      <c r="S188" s="195">
        <f>'Sheet 1 - Production Sheet'!$AI$103+S186</f>
        <v>24.95694716242662</v>
      </c>
      <c r="T188" s="195">
        <f>'Sheet 1 - Production Sheet'!$AI$103+T186</f>
        <v>10.95694716242661</v>
      </c>
      <c r="U188" s="195">
        <f>'Sheet 1 - Production Sheet'!$AZ$103+U186</f>
        <v>14.91389432485323</v>
      </c>
      <c r="V188" s="67"/>
      <c r="W188" s="195">
        <f>'Sheet 1 - Production Sheet'!$AZ$103+W186</f>
        <v>35.91389432485323</v>
      </c>
    </row>
    <row r="189" ht="19" customHeight="1">
      <c r="A189" s="162"/>
      <c r="B189" t="s" s="67">
        <v>280</v>
      </c>
      <c r="C189" s="189"/>
      <c r="D189" s="196">
        <f>'Sheet 1 - Production Sheet'!$AI$104/D186</f>
        <v>0.3261578604044358</v>
      </c>
      <c r="E189" s="10"/>
      <c r="F189" s="10"/>
      <c r="G189" s="188"/>
      <c r="H189" s="10"/>
      <c r="I189" s="10"/>
      <c r="J189" s="10"/>
      <c r="K189" s="189"/>
      <c r="L189" s="196">
        <f>'Sheet 1 - Production Sheet'!$AI$104/L186</f>
        <v>3.261578604044358</v>
      </c>
      <c r="M189" s="10"/>
      <c r="N189" s="10"/>
      <c r="O189" s="188"/>
      <c r="P189" s="10"/>
      <c r="Q189" s="10"/>
      <c r="R189" s="10"/>
      <c r="S189" s="66">
        <f>'Sheet 1 - Production Sheet'!$AI$104/S186</f>
        <v>0.1418077653932329</v>
      </c>
      <c r="T189" s="66">
        <f>'Sheet 1 - Production Sheet'!$AI$104/T186</f>
        <v>0.3623976226715953</v>
      </c>
      <c r="U189" s="66">
        <f>'Sheet 1 - Production Sheet'!$AZ$104/U186</f>
        <v>0.5930142916444286</v>
      </c>
      <c r="V189" s="67"/>
      <c r="W189" s="66">
        <f>'Sheet 1 - Production Sheet'!$AZ$104/W186</f>
        <v>0.2038486627527724</v>
      </c>
    </row>
    <row r="190" ht="19" customHeight="1">
      <c r="A190" s="162"/>
      <c r="B190" t="s" s="67">
        <v>281</v>
      </c>
      <c r="C190" s="189"/>
      <c r="D190" s="196">
        <f>'Sheet 1 - Production Sheet'!$AI$103/D186</f>
        <v>0.1956947162426614</v>
      </c>
      <c r="E190" s="10"/>
      <c r="F190" s="10"/>
      <c r="G190" s="188"/>
      <c r="H190" s="10"/>
      <c r="I190" s="10"/>
      <c r="J190" s="10"/>
      <c r="K190" s="189"/>
      <c r="L190" s="196">
        <f>'Sheet 1 - Production Sheet'!$AI$103/L186</f>
        <v>1.956947162426614</v>
      </c>
      <c r="M190" s="10"/>
      <c r="N190" s="10"/>
      <c r="O190" s="188"/>
      <c r="P190" s="10"/>
      <c r="Q190" s="10"/>
      <c r="R190" s="10"/>
      <c r="S190" s="66">
        <f>'Sheet 1 - Production Sheet'!$AI$103/S186</f>
        <v>0.08508465923593975</v>
      </c>
      <c r="T190" s="66">
        <f>'Sheet 1 - Production Sheet'!$AI$103/T186</f>
        <v>0.2174385736029571</v>
      </c>
      <c r="U190" s="66">
        <f>'Sheet 1 - Production Sheet'!$AZ$103/U186</f>
        <v>0.3558085749866571</v>
      </c>
      <c r="V190" s="67"/>
      <c r="W190" s="66">
        <f>'Sheet 1 - Production Sheet'!$AZ$103/W186</f>
        <v>0.1223091976516634</v>
      </c>
    </row>
    <row r="191" ht="32" customHeight="1">
      <c r="A191" s="162"/>
      <c r="B191" t="s" s="163">
        <v>282</v>
      </c>
      <c r="C191" t="s" s="164">
        <v>259</v>
      </c>
      <c r="D191" s="10"/>
      <c r="E191" s="10"/>
      <c r="F191" s="10"/>
      <c r="G191" s="10"/>
      <c r="H191" s="10"/>
      <c r="I191" s="10"/>
      <c r="J191" s="10"/>
      <c r="K191" t="s" s="164">
        <v>260</v>
      </c>
      <c r="L191" s="10"/>
      <c r="M191" s="10"/>
      <c r="N191" s="10"/>
      <c r="O191" s="10"/>
      <c r="P191" s="10"/>
      <c r="Q191" s="10"/>
      <c r="R191" s="10"/>
      <c r="S191" t="s" s="47">
        <v>259</v>
      </c>
      <c r="T191" t="s" s="47">
        <v>260</v>
      </c>
      <c r="U191" t="s" s="47">
        <v>261</v>
      </c>
      <c r="V191" t="s" s="47">
        <v>262</v>
      </c>
      <c r="W191" t="s" s="47">
        <v>263</v>
      </c>
    </row>
    <row r="192" ht="19" customHeight="1">
      <c r="A192" s="162"/>
      <c r="B192" t="s" s="161">
        <v>264</v>
      </c>
      <c r="C192" t="s" s="172">
        <v>265</v>
      </c>
      <c r="D192" t="s" s="173">
        <v>261</v>
      </c>
      <c r="E192" s="10"/>
      <c r="F192" s="10"/>
      <c r="G192" t="s" s="174">
        <v>266</v>
      </c>
      <c r="H192" s="10"/>
      <c r="I192" s="10"/>
      <c r="J192" s="10"/>
      <c r="K192" t="s" s="172">
        <v>265</v>
      </c>
      <c r="L192" t="s" s="173">
        <v>261</v>
      </c>
      <c r="M192" s="10"/>
      <c r="N192" s="10"/>
      <c r="O192" t="s" s="174">
        <v>266</v>
      </c>
      <c r="P192" s="10"/>
      <c r="Q192" s="10"/>
      <c r="R192" s="10"/>
      <c r="S192" s="175"/>
      <c r="T192" s="175"/>
      <c r="U192" s="175"/>
      <c r="V192" s="175"/>
      <c r="W192" s="175"/>
    </row>
    <row r="193" ht="44" customHeight="1">
      <c r="A193" s="162"/>
      <c r="B193" s="176">
        <v>39211</v>
      </c>
      <c r="C193" t="s" s="181">
        <v>267</v>
      </c>
      <c r="D193" t="s" s="182">
        <v>268</v>
      </c>
      <c r="E193" t="s" s="182">
        <v>269</v>
      </c>
      <c r="F193" t="s" s="182">
        <v>270</v>
      </c>
      <c r="G193" t="s" s="180">
        <v>271</v>
      </c>
      <c r="H193" t="s" s="180">
        <v>272</v>
      </c>
      <c r="I193" t="s" s="180">
        <v>273</v>
      </c>
      <c r="J193" t="s" s="180">
        <v>274</v>
      </c>
      <c r="K193" t="s" s="181">
        <v>267</v>
      </c>
      <c r="L193" t="s" s="182">
        <v>268</v>
      </c>
      <c r="M193" t="s" s="182">
        <v>269</v>
      </c>
      <c r="N193" t="s" s="182">
        <v>270</v>
      </c>
      <c r="O193" t="s" s="180">
        <v>271</v>
      </c>
      <c r="P193" t="s" s="180">
        <v>272</v>
      </c>
      <c r="Q193" t="s" s="180">
        <v>273</v>
      </c>
      <c r="R193" t="s" s="180">
        <v>274</v>
      </c>
      <c r="S193" t="s" s="183">
        <v>275</v>
      </c>
      <c r="T193" t="s" s="183">
        <v>275</v>
      </c>
      <c r="U193" t="s" s="183">
        <v>275</v>
      </c>
      <c r="V193" t="s" s="183">
        <v>275</v>
      </c>
      <c r="W193" t="s" s="183">
        <v>263</v>
      </c>
    </row>
    <row r="194" ht="19" customHeight="1">
      <c r="A194" s="162"/>
      <c r="B194" s="184">
        <v>39211.653472222220</v>
      </c>
      <c r="C194" s="189"/>
      <c r="D194" s="190"/>
      <c r="E194" s="190">
        <v>1</v>
      </c>
      <c r="F194" s="190"/>
      <c r="G194" s="188"/>
      <c r="H194" s="188"/>
      <c r="I194" s="188"/>
      <c r="J194" s="188"/>
      <c r="K194" s="189"/>
      <c r="L194" s="190"/>
      <c r="M194" s="190"/>
      <c r="N194" s="190"/>
      <c r="O194" s="188"/>
      <c r="P194" s="188"/>
      <c r="Q194" s="188"/>
      <c r="R194" s="188"/>
      <c r="S194" s="67">
        <f>SUM(C194:J194)</f>
        <v>1</v>
      </c>
      <c r="T194" s="67">
        <f>SUM(K194:R194)</f>
        <v>0</v>
      </c>
      <c r="U194" s="67">
        <f>SUM(D194:F194,L194:N194)</f>
        <v>1</v>
      </c>
      <c r="V194" s="67">
        <f>SUM(G194:J194,O194:R194)</f>
        <v>0</v>
      </c>
      <c r="W194" s="67">
        <f>SUM(S194:T194)</f>
        <v>1</v>
      </c>
    </row>
    <row r="195" ht="19" customHeight="1">
      <c r="A195" s="162"/>
      <c r="B195" s="184">
        <v>39211.654861111114</v>
      </c>
      <c r="C195" s="189"/>
      <c r="D195" s="190"/>
      <c r="E195" s="190"/>
      <c r="F195" s="190"/>
      <c r="G195" s="188"/>
      <c r="H195" s="188"/>
      <c r="I195" s="188"/>
      <c r="J195" s="188"/>
      <c r="K195" s="189">
        <v>1</v>
      </c>
      <c r="L195" s="190"/>
      <c r="M195" s="190"/>
      <c r="N195" s="190"/>
      <c r="O195" s="188"/>
      <c r="P195" s="188"/>
      <c r="Q195" s="188"/>
      <c r="R195" s="188"/>
      <c r="S195" s="67">
        <f>SUM(C195:J195)</f>
        <v>0</v>
      </c>
      <c r="T195" s="67">
        <f>SUM(K195:R195)</f>
        <v>1</v>
      </c>
      <c r="U195" s="67">
        <f>SUM(D195:F195,L195:N195)</f>
        <v>0</v>
      </c>
      <c r="V195" s="67">
        <f>SUM(G195:J195,O195:R195)</f>
        <v>0</v>
      </c>
      <c r="W195" s="67">
        <f>SUM(S195:T195)</f>
        <v>1</v>
      </c>
    </row>
    <row r="196" ht="19" customHeight="1">
      <c r="A196" s="162"/>
      <c r="B196" s="184">
        <v>39211.656944444447</v>
      </c>
      <c r="C196" s="189"/>
      <c r="D196" s="190"/>
      <c r="E196" s="190"/>
      <c r="F196" s="190"/>
      <c r="G196" s="188"/>
      <c r="H196" s="188"/>
      <c r="I196" s="188"/>
      <c r="J196" s="188"/>
      <c r="K196" s="189"/>
      <c r="L196" s="190"/>
      <c r="M196" s="190"/>
      <c r="N196" s="190"/>
      <c r="O196" s="188"/>
      <c r="P196" s="188">
        <v>1</v>
      </c>
      <c r="Q196" s="188"/>
      <c r="R196" s="188"/>
      <c r="S196" s="67">
        <f>SUM(C196:J196)</f>
        <v>0</v>
      </c>
      <c r="T196" s="67">
        <f>SUM(K196:R196)</f>
        <v>1</v>
      </c>
      <c r="U196" s="67">
        <f>SUM(D196:F196,L196:N196)</f>
        <v>0</v>
      </c>
      <c r="V196" s="67">
        <f>SUM(G196:J196,O196:R196)</f>
        <v>1</v>
      </c>
      <c r="W196" s="67">
        <f>SUM(S196:T196)</f>
        <v>1</v>
      </c>
    </row>
    <row r="197" ht="19" customHeight="1">
      <c r="A197" s="162"/>
      <c r="B197" s="184">
        <v>39211.659722222219</v>
      </c>
      <c r="C197" s="189"/>
      <c r="D197" s="190"/>
      <c r="E197" s="190"/>
      <c r="F197" s="190"/>
      <c r="G197" s="188"/>
      <c r="H197" s="188">
        <v>1</v>
      </c>
      <c r="I197" s="188"/>
      <c r="J197" s="188"/>
      <c r="K197" s="189"/>
      <c r="L197" s="190"/>
      <c r="M197" s="190"/>
      <c r="N197" s="190"/>
      <c r="O197" s="188"/>
      <c r="P197" s="188"/>
      <c r="Q197" s="188"/>
      <c r="R197" s="188"/>
      <c r="S197" s="67">
        <f>SUM(C197:J197)</f>
        <v>1</v>
      </c>
      <c r="T197" s="67">
        <f>SUM(K197:R197)</f>
        <v>0</v>
      </c>
      <c r="U197" s="67">
        <f>SUM(D197:F197,L197:N197)</f>
        <v>0</v>
      </c>
      <c r="V197" s="67">
        <f>SUM(G197:J197,O197:R197)</f>
        <v>1</v>
      </c>
      <c r="W197" s="67">
        <f>SUM(S197:T197)</f>
        <v>1</v>
      </c>
    </row>
    <row r="198" ht="19" customHeight="1">
      <c r="A198" s="162"/>
      <c r="B198" s="184">
        <v>39211.661111111112</v>
      </c>
      <c r="C198" s="189"/>
      <c r="D198" s="190"/>
      <c r="E198" s="190"/>
      <c r="F198" s="190"/>
      <c r="G198" s="188"/>
      <c r="H198" s="188"/>
      <c r="I198" s="188"/>
      <c r="J198" s="188"/>
      <c r="K198" s="189"/>
      <c r="L198" s="190"/>
      <c r="M198" s="190"/>
      <c r="N198" s="190"/>
      <c r="O198" s="188"/>
      <c r="P198" s="188">
        <v>1</v>
      </c>
      <c r="Q198" s="188"/>
      <c r="R198" s="188"/>
      <c r="S198" s="67">
        <f>SUM(C198:J198)</f>
        <v>0</v>
      </c>
      <c r="T198" s="67">
        <f>SUM(K198:R198)</f>
        <v>1</v>
      </c>
      <c r="U198" s="67">
        <f>SUM(D198:F198,L198:N198)</f>
        <v>0</v>
      </c>
      <c r="V198" s="67">
        <f>SUM(G198:J198,O198:R198)</f>
        <v>1</v>
      </c>
      <c r="W198" s="67">
        <f>SUM(S198:T198)</f>
        <v>1</v>
      </c>
    </row>
    <row r="199" ht="19" customHeight="1">
      <c r="A199" s="162"/>
      <c r="B199" s="184">
        <v>39211.663888888892</v>
      </c>
      <c r="C199" s="189">
        <v>1</v>
      </c>
      <c r="D199" s="190"/>
      <c r="E199" s="190"/>
      <c r="F199" s="190"/>
      <c r="G199" s="188"/>
      <c r="H199" s="188"/>
      <c r="I199" s="188"/>
      <c r="J199" s="188"/>
      <c r="K199" s="189"/>
      <c r="L199" s="190"/>
      <c r="M199" s="190"/>
      <c r="N199" s="190"/>
      <c r="O199" s="188"/>
      <c r="P199" s="188"/>
      <c r="Q199" s="188"/>
      <c r="R199" s="188"/>
      <c r="S199" s="67">
        <f>SUM(C199:J199)</f>
        <v>1</v>
      </c>
      <c r="T199" s="67">
        <f>SUM(K199:R199)</f>
        <v>0</v>
      </c>
      <c r="U199" s="67">
        <f>SUM(D199:F199,L199:N199)</f>
        <v>0</v>
      </c>
      <c r="V199" s="67">
        <f>SUM(G199:J199,O199:R199)</f>
        <v>0</v>
      </c>
      <c r="W199" s="67">
        <f>SUM(S199:T199)</f>
        <v>1</v>
      </c>
    </row>
    <row r="200" ht="19" customHeight="1">
      <c r="A200" s="162"/>
      <c r="B200" s="184">
        <v>39211.665972222225</v>
      </c>
      <c r="C200" s="189"/>
      <c r="D200" s="190"/>
      <c r="E200" s="190"/>
      <c r="F200" s="190"/>
      <c r="G200" s="188"/>
      <c r="H200" s="188"/>
      <c r="I200" s="188">
        <v>1</v>
      </c>
      <c r="J200" s="188"/>
      <c r="K200" s="189"/>
      <c r="L200" s="190"/>
      <c r="M200" s="190"/>
      <c r="N200" s="190"/>
      <c r="O200" s="188"/>
      <c r="P200" s="188"/>
      <c r="Q200" s="188"/>
      <c r="R200" s="188"/>
      <c r="S200" s="67">
        <f>SUM(C200:J200)</f>
        <v>1</v>
      </c>
      <c r="T200" s="67">
        <f>SUM(K200:R200)</f>
        <v>0</v>
      </c>
      <c r="U200" s="67">
        <f>SUM(D200:F200,L200:N200)</f>
        <v>0</v>
      </c>
      <c r="V200" s="67">
        <f>SUM(G200:J200,O200:R200)</f>
        <v>1</v>
      </c>
      <c r="W200" s="67">
        <f>SUM(S200:T200)</f>
        <v>1</v>
      </c>
    </row>
    <row r="201" ht="19" customHeight="1">
      <c r="A201" s="162"/>
      <c r="B201" s="184">
        <v>39211.671527777777</v>
      </c>
      <c r="C201" s="189"/>
      <c r="D201" s="190"/>
      <c r="E201" s="190"/>
      <c r="F201" s="190"/>
      <c r="G201" s="188"/>
      <c r="H201" s="188"/>
      <c r="I201" s="188"/>
      <c r="J201" s="188"/>
      <c r="K201" s="189"/>
      <c r="L201" s="190"/>
      <c r="M201" s="190"/>
      <c r="N201" s="190"/>
      <c r="O201" s="188">
        <v>1</v>
      </c>
      <c r="P201" s="188"/>
      <c r="Q201" s="188"/>
      <c r="R201" s="188"/>
      <c r="S201" s="67">
        <f>SUM(C201:J201)</f>
        <v>0</v>
      </c>
      <c r="T201" s="67">
        <f>SUM(K201:R201)</f>
        <v>1</v>
      </c>
      <c r="U201" s="67">
        <f>SUM(D201:F201,L201:N201)</f>
        <v>0</v>
      </c>
      <c r="V201" s="67">
        <f>SUM(G201:J201,O201:R201)</f>
        <v>1</v>
      </c>
      <c r="W201" s="67">
        <f>SUM(S201:T201)</f>
        <v>1</v>
      </c>
    </row>
    <row r="202" ht="19" customHeight="1">
      <c r="A202" s="162"/>
      <c r="B202" s="184">
        <v>39211.672222222223</v>
      </c>
      <c r="C202" s="189"/>
      <c r="D202" s="190"/>
      <c r="E202" s="190"/>
      <c r="F202" s="190"/>
      <c r="G202" s="188">
        <v>1</v>
      </c>
      <c r="H202" s="188"/>
      <c r="I202" s="188"/>
      <c r="J202" s="188"/>
      <c r="K202" s="189"/>
      <c r="L202" s="190"/>
      <c r="M202" s="190"/>
      <c r="N202" s="190"/>
      <c r="O202" s="188"/>
      <c r="P202" s="188"/>
      <c r="Q202" s="188"/>
      <c r="R202" s="188"/>
      <c r="S202" s="67">
        <f>SUM(C202:J202)</f>
        <v>1</v>
      </c>
      <c r="T202" s="67">
        <f>SUM(K202:R202)</f>
        <v>0</v>
      </c>
      <c r="U202" s="67">
        <f>SUM(D202:F202,L202:N202)</f>
        <v>0</v>
      </c>
      <c r="V202" s="67">
        <f>SUM(G202:J202,O202:R202)</f>
        <v>1</v>
      </c>
      <c r="W202" s="67">
        <f>SUM(S202:T202)</f>
        <v>1</v>
      </c>
    </row>
    <row r="203" ht="19" customHeight="1">
      <c r="A203" s="162"/>
      <c r="B203" s="184">
        <v>39211.673611111109</v>
      </c>
      <c r="C203" s="189"/>
      <c r="D203" s="190"/>
      <c r="E203" s="190"/>
      <c r="F203" s="190"/>
      <c r="G203" s="188">
        <v>1</v>
      </c>
      <c r="H203" s="188"/>
      <c r="I203" s="188"/>
      <c r="J203" s="188"/>
      <c r="K203" s="189"/>
      <c r="L203" s="190"/>
      <c r="M203" s="190"/>
      <c r="N203" s="190"/>
      <c r="O203" s="188"/>
      <c r="P203" s="188"/>
      <c r="Q203" s="188"/>
      <c r="R203" s="188"/>
      <c r="S203" s="67">
        <f>SUM(C203:J203)</f>
        <v>1</v>
      </c>
      <c r="T203" s="67">
        <f>SUM(K203:R203)</f>
        <v>0</v>
      </c>
      <c r="U203" s="67">
        <f>SUM(D203:F203,L203:N203)</f>
        <v>0</v>
      </c>
      <c r="V203" s="67">
        <f>SUM(G203:J203,O203:R203)</f>
        <v>1</v>
      </c>
      <c r="W203" s="67">
        <f>SUM(S203:T203)</f>
        <v>1</v>
      </c>
    </row>
    <row r="204" ht="19" customHeight="1">
      <c r="A204" s="162"/>
      <c r="B204" s="184">
        <v>39211.676388888889</v>
      </c>
      <c r="C204" s="189"/>
      <c r="D204" s="190"/>
      <c r="E204" s="190"/>
      <c r="F204" s="190"/>
      <c r="G204" s="188"/>
      <c r="H204" s="188"/>
      <c r="I204" s="188"/>
      <c r="J204" s="188"/>
      <c r="K204" s="189">
        <v>1</v>
      </c>
      <c r="L204" s="190"/>
      <c r="M204" s="190"/>
      <c r="N204" s="190"/>
      <c r="O204" s="188"/>
      <c r="P204" s="188"/>
      <c r="Q204" s="188"/>
      <c r="R204" s="188"/>
      <c r="S204" s="67">
        <f>SUM(C204:J204)</f>
        <v>0</v>
      </c>
      <c r="T204" s="67">
        <f>SUM(K204:R204)</f>
        <v>1</v>
      </c>
      <c r="U204" s="67">
        <f>SUM(D204:F204,L204:N204)</f>
        <v>0</v>
      </c>
      <c r="V204" s="67">
        <f>SUM(G204:J204,O204:R204)</f>
        <v>0</v>
      </c>
      <c r="W204" s="67">
        <f>SUM(S204:T204)</f>
        <v>1</v>
      </c>
    </row>
    <row r="205" ht="19" customHeight="1">
      <c r="A205" s="162"/>
      <c r="B205" s="184">
        <v>39211.681944444441</v>
      </c>
      <c r="C205" s="189"/>
      <c r="D205" s="190"/>
      <c r="E205" s="190"/>
      <c r="F205" s="190"/>
      <c r="G205" s="188"/>
      <c r="H205" s="188"/>
      <c r="I205" s="188"/>
      <c r="J205" s="188"/>
      <c r="K205" s="189"/>
      <c r="L205" s="190"/>
      <c r="M205" s="190"/>
      <c r="N205" s="190">
        <v>1</v>
      </c>
      <c r="O205" s="188"/>
      <c r="P205" s="188"/>
      <c r="Q205" s="188"/>
      <c r="R205" s="188"/>
      <c r="S205" s="67">
        <f>SUM(C205:J205)</f>
        <v>0</v>
      </c>
      <c r="T205" s="67">
        <f>SUM(K205:R205)</f>
        <v>1</v>
      </c>
      <c r="U205" s="67">
        <f>SUM(D205:F205,L205:N205)</f>
        <v>1</v>
      </c>
      <c r="V205" s="67">
        <f>SUM(G205:J205,O205:R205)</f>
        <v>0</v>
      </c>
      <c r="W205" s="67">
        <f>SUM(S205:T205)</f>
        <v>1</v>
      </c>
    </row>
    <row r="206" ht="19" customHeight="1">
      <c r="A206" s="162"/>
      <c r="B206" s="184">
        <v>39211.683333333334</v>
      </c>
      <c r="C206" s="189"/>
      <c r="D206" s="190"/>
      <c r="E206" s="190"/>
      <c r="F206" s="190"/>
      <c r="G206" s="188"/>
      <c r="H206" s="188"/>
      <c r="I206" s="188"/>
      <c r="J206" s="188"/>
      <c r="K206" s="189">
        <v>1</v>
      </c>
      <c r="L206" s="190"/>
      <c r="M206" s="190"/>
      <c r="N206" s="190"/>
      <c r="O206" s="188"/>
      <c r="P206" s="188"/>
      <c r="Q206" s="188"/>
      <c r="R206" s="188"/>
      <c r="S206" s="67">
        <f>SUM(C206:J206)</f>
        <v>0</v>
      </c>
      <c r="T206" s="67">
        <f>SUM(K206:R206)</f>
        <v>1</v>
      </c>
      <c r="U206" s="67">
        <f>SUM(D206:F206,L206:N206)</f>
        <v>0</v>
      </c>
      <c r="V206" s="67">
        <f>SUM(G206:J206,O206:R206)</f>
        <v>0</v>
      </c>
      <c r="W206" s="67">
        <f>SUM(S206:T206)</f>
        <v>1</v>
      </c>
    </row>
    <row r="207" ht="19" customHeight="1">
      <c r="A207" s="162"/>
      <c r="B207" s="184">
        <v>39211.6875</v>
      </c>
      <c r="C207" s="189"/>
      <c r="D207" s="190"/>
      <c r="E207" s="190"/>
      <c r="F207" s="190"/>
      <c r="G207" s="188"/>
      <c r="H207" s="188">
        <v>1</v>
      </c>
      <c r="I207" s="188"/>
      <c r="J207" s="188"/>
      <c r="K207" s="189"/>
      <c r="L207" s="190"/>
      <c r="M207" s="190"/>
      <c r="N207" s="190"/>
      <c r="O207" s="188"/>
      <c r="P207" s="188"/>
      <c r="Q207" s="188"/>
      <c r="R207" s="188"/>
      <c r="S207" s="67">
        <f>SUM(C207:J207)</f>
        <v>1</v>
      </c>
      <c r="T207" s="67">
        <f>SUM(K207:R207)</f>
        <v>0</v>
      </c>
      <c r="U207" s="67">
        <f>SUM(D207:F207,L207:N207)</f>
        <v>0</v>
      </c>
      <c r="V207" s="67">
        <f>SUM(G207:J207,O207:R207)</f>
        <v>1</v>
      </c>
      <c r="W207" s="67">
        <f>SUM(S207:T207)</f>
        <v>1</v>
      </c>
    </row>
    <row r="208" ht="19" customHeight="1">
      <c r="A208" s="162"/>
      <c r="B208" s="184">
        <v>39211.688194444447</v>
      </c>
      <c r="C208" s="189"/>
      <c r="D208" s="190"/>
      <c r="E208" s="190"/>
      <c r="F208" s="190"/>
      <c r="G208" s="188"/>
      <c r="H208" s="188"/>
      <c r="I208" s="188"/>
      <c r="J208" s="188"/>
      <c r="K208" s="189"/>
      <c r="L208" s="190"/>
      <c r="M208" s="190"/>
      <c r="N208" s="190"/>
      <c r="O208" s="188">
        <v>1</v>
      </c>
      <c r="P208" s="188"/>
      <c r="Q208" s="188"/>
      <c r="R208" s="188"/>
      <c r="S208" s="67">
        <f>SUM(C208:J208)</f>
        <v>0</v>
      </c>
      <c r="T208" s="67">
        <f>SUM(K208:R208)</f>
        <v>1</v>
      </c>
      <c r="U208" s="67">
        <f>SUM(D208:F208,L208:N208)</f>
        <v>0</v>
      </c>
      <c r="V208" s="67">
        <f>SUM(G208:J208,O208:R208)</f>
        <v>1</v>
      </c>
      <c r="W208" s="67">
        <f>SUM(S208:T208)</f>
        <v>1</v>
      </c>
    </row>
    <row r="209" ht="19" customHeight="1">
      <c r="A209" s="162"/>
      <c r="B209" s="184">
        <v>39211.689583333333</v>
      </c>
      <c r="C209" s="189"/>
      <c r="D209" s="190"/>
      <c r="E209" s="190"/>
      <c r="F209" s="190"/>
      <c r="G209" s="188"/>
      <c r="H209" s="188"/>
      <c r="I209" s="188"/>
      <c r="J209" s="188"/>
      <c r="K209" s="189"/>
      <c r="L209" s="190">
        <v>1</v>
      </c>
      <c r="M209" s="190"/>
      <c r="N209" s="190"/>
      <c r="O209" s="188"/>
      <c r="P209" s="188"/>
      <c r="Q209" s="188"/>
      <c r="R209" s="188"/>
      <c r="S209" s="67">
        <f>SUM(C209:J209)</f>
        <v>0</v>
      </c>
      <c r="T209" s="67">
        <f>SUM(K209:R209)</f>
        <v>1</v>
      </c>
      <c r="U209" s="67">
        <f>SUM(D209:F209,L209:N209)</f>
        <v>1</v>
      </c>
      <c r="V209" s="67">
        <f>SUM(G209:J209,O209:R209)</f>
        <v>0</v>
      </c>
      <c r="W209" s="67">
        <f>SUM(S209:T209)</f>
        <v>1</v>
      </c>
    </row>
    <row r="210" ht="19" customHeight="1">
      <c r="A210" s="162"/>
      <c r="B210" s="184">
        <v>39211.690277777780</v>
      </c>
      <c r="C210" s="189"/>
      <c r="D210" s="190"/>
      <c r="E210" s="190"/>
      <c r="F210" s="190"/>
      <c r="G210" s="188"/>
      <c r="H210" s="188"/>
      <c r="I210" s="188"/>
      <c r="J210" s="188"/>
      <c r="K210" s="189">
        <v>2</v>
      </c>
      <c r="L210" s="190"/>
      <c r="M210" s="190"/>
      <c r="N210" s="190"/>
      <c r="O210" s="188"/>
      <c r="P210" s="188"/>
      <c r="Q210" s="188"/>
      <c r="R210" s="188"/>
      <c r="S210" s="67">
        <f>SUM(C210:J210)</f>
        <v>0</v>
      </c>
      <c r="T210" s="67">
        <f>SUM(K210:R210)</f>
        <v>2</v>
      </c>
      <c r="U210" s="67">
        <f>SUM(D210:F210,L210:N210)</f>
        <v>0</v>
      </c>
      <c r="V210" s="67">
        <f>SUM(G210:J210,O210:R210)</f>
        <v>0</v>
      </c>
      <c r="W210" s="67">
        <f>SUM(S210:T210)</f>
        <v>2</v>
      </c>
    </row>
    <row r="211" ht="19" customHeight="1">
      <c r="A211" s="162"/>
      <c r="B211" s="184">
        <v>39211.691666666666</v>
      </c>
      <c r="C211" s="189"/>
      <c r="D211" s="190"/>
      <c r="E211" s="190"/>
      <c r="F211" s="190"/>
      <c r="G211" s="188"/>
      <c r="H211" s="188"/>
      <c r="I211" s="188"/>
      <c r="J211" s="188"/>
      <c r="K211" s="189"/>
      <c r="L211" s="190"/>
      <c r="M211" s="190"/>
      <c r="N211" s="190">
        <v>1</v>
      </c>
      <c r="O211" s="188"/>
      <c r="P211" s="188"/>
      <c r="Q211" s="188"/>
      <c r="R211" s="188"/>
      <c r="S211" s="67">
        <f>SUM(C211:J211)</f>
        <v>0</v>
      </c>
      <c r="T211" s="67">
        <f>SUM(K211:R211)</f>
        <v>1</v>
      </c>
      <c r="U211" s="67">
        <f>SUM(D211:F211,L211:N211)</f>
        <v>1</v>
      </c>
      <c r="V211" s="67">
        <f>SUM(G211:J211,O211:R211)</f>
        <v>0</v>
      </c>
      <c r="W211" s="67">
        <f>SUM(S211:T211)</f>
        <v>1</v>
      </c>
    </row>
    <row r="212" ht="19" customHeight="1">
      <c r="A212" s="162"/>
      <c r="B212" s="184">
        <v>39211.693055555559</v>
      </c>
      <c r="C212" s="189"/>
      <c r="D212" s="190"/>
      <c r="E212" s="190"/>
      <c r="F212" s="190"/>
      <c r="G212" s="188"/>
      <c r="H212" s="188"/>
      <c r="I212" s="188"/>
      <c r="J212" s="188"/>
      <c r="K212" s="189"/>
      <c r="L212" s="190"/>
      <c r="M212" s="190"/>
      <c r="N212" s="190"/>
      <c r="O212" s="188"/>
      <c r="P212" s="188"/>
      <c r="Q212" s="188">
        <v>1</v>
      </c>
      <c r="R212" s="188"/>
      <c r="S212" s="67">
        <f>SUM(C212:J212)</f>
        <v>0</v>
      </c>
      <c r="T212" s="67">
        <f>SUM(K212:R212)</f>
        <v>1</v>
      </c>
      <c r="U212" s="67">
        <f>SUM(D212:F212,L212:N212)</f>
        <v>0</v>
      </c>
      <c r="V212" s="67">
        <f>SUM(G212:J212,O212:R212)</f>
        <v>1</v>
      </c>
      <c r="W212" s="67">
        <f>SUM(S212:T212)</f>
        <v>1</v>
      </c>
    </row>
    <row r="213" ht="19" customHeight="1">
      <c r="A213" s="162"/>
      <c r="B213" s="184">
        <v>39211.694444444445</v>
      </c>
      <c r="C213" s="189"/>
      <c r="D213" s="190"/>
      <c r="E213" s="190"/>
      <c r="F213" s="190"/>
      <c r="G213" s="188"/>
      <c r="H213" s="188"/>
      <c r="I213" s="188"/>
      <c r="J213" s="188"/>
      <c r="K213" s="189"/>
      <c r="L213" s="190"/>
      <c r="M213" s="190"/>
      <c r="N213" s="190">
        <v>1</v>
      </c>
      <c r="O213" s="188">
        <v>1</v>
      </c>
      <c r="P213" s="188"/>
      <c r="Q213" s="188"/>
      <c r="R213" s="188"/>
      <c r="S213" s="67">
        <f>SUM(C213:J213)</f>
        <v>0</v>
      </c>
      <c r="T213" s="67">
        <f>SUM(K213:R213)</f>
        <v>2</v>
      </c>
      <c r="U213" s="67">
        <f>SUM(D213:F213,L213:N213)</f>
        <v>1</v>
      </c>
      <c r="V213" s="67">
        <f>SUM(G213:J213,O213:R213)</f>
        <v>1</v>
      </c>
      <c r="W213" s="67">
        <f>SUM(S213:T213)</f>
        <v>2</v>
      </c>
    </row>
    <row r="214" ht="19" customHeight="1">
      <c r="A214" s="162"/>
      <c r="B214" s="184">
        <v>39211.695138888892</v>
      </c>
      <c r="C214" s="189"/>
      <c r="D214" s="190"/>
      <c r="E214" s="190"/>
      <c r="F214" s="190"/>
      <c r="G214" s="188"/>
      <c r="H214" s="188"/>
      <c r="I214" s="188"/>
      <c r="J214" s="188"/>
      <c r="K214" s="189">
        <v>1</v>
      </c>
      <c r="L214" s="190"/>
      <c r="M214" s="190"/>
      <c r="N214" s="190"/>
      <c r="O214" s="188"/>
      <c r="P214" s="188"/>
      <c r="Q214" s="188"/>
      <c r="R214" s="188"/>
      <c r="S214" s="67">
        <f>SUM(C214:J214)</f>
        <v>0</v>
      </c>
      <c r="T214" s="67">
        <f>SUM(K214:R214)</f>
        <v>1</v>
      </c>
      <c r="U214" s="67">
        <f>SUM(D214:F214,L214:N214)</f>
        <v>0</v>
      </c>
      <c r="V214" s="67">
        <f>SUM(G214:J214,O214:R214)</f>
        <v>0</v>
      </c>
      <c r="W214" s="67">
        <f>SUM(S214:T214)</f>
        <v>1</v>
      </c>
    </row>
    <row r="215" ht="19" customHeight="1">
      <c r="A215" s="162"/>
      <c r="B215" s="161"/>
      <c r="C215" s="189"/>
      <c r="D215" s="190"/>
      <c r="E215" s="190"/>
      <c r="F215" s="190"/>
      <c r="G215" s="188"/>
      <c r="H215" s="188"/>
      <c r="I215" s="188"/>
      <c r="J215" s="188"/>
      <c r="K215" s="189"/>
      <c r="L215" s="190"/>
      <c r="M215" s="190"/>
      <c r="N215" s="190"/>
      <c r="O215" s="188"/>
      <c r="P215" s="188"/>
      <c r="Q215" s="188"/>
      <c r="R215" s="188"/>
      <c r="S215" s="67"/>
      <c r="T215" s="67"/>
      <c r="U215" s="67"/>
      <c r="V215" s="67"/>
      <c r="W215" s="67"/>
    </row>
    <row r="216" ht="19" customHeight="1">
      <c r="A216" s="162"/>
      <c r="B216" t="s" s="161">
        <v>263</v>
      </c>
      <c r="C216" t="s" s="189">
        <v>276</v>
      </c>
      <c r="D216" s="190">
        <f>SUM(D194:D215)</f>
        <v>0</v>
      </c>
      <c r="E216" s="190">
        <f>SUM(E194:E215)</f>
        <v>1</v>
      </c>
      <c r="F216" s="190">
        <f>SUM(F194:F215)</f>
        <v>0</v>
      </c>
      <c r="G216" s="188">
        <f>SUM(G194:G215)</f>
        <v>2</v>
      </c>
      <c r="H216" s="188">
        <f>SUM(H194:H215)</f>
        <v>2</v>
      </c>
      <c r="I216" s="188">
        <f>SUM(I194:I215)</f>
        <v>1</v>
      </c>
      <c r="J216" s="188">
        <f>SUM(J194:J215)</f>
        <v>0</v>
      </c>
      <c r="K216" t="s" s="189">
        <v>276</v>
      </c>
      <c r="L216" s="190">
        <f>SUM(L194:L215)</f>
        <v>1</v>
      </c>
      <c r="M216" s="190">
        <f>SUM(M194:M215)</f>
        <v>0</v>
      </c>
      <c r="N216" s="190">
        <f>SUM(N194:N215)</f>
        <v>3</v>
      </c>
      <c r="O216" s="188">
        <f>SUM(O194:O215)</f>
        <v>3</v>
      </c>
      <c r="P216" s="188">
        <f>SUM(P194:P215)</f>
        <v>2</v>
      </c>
      <c r="Q216" s="188">
        <f>SUM(Q194:Q215)</f>
        <v>1</v>
      </c>
      <c r="R216" s="188">
        <f>SUM(R194:R215)</f>
        <v>0</v>
      </c>
      <c r="S216" t="s" s="67">
        <v>276</v>
      </c>
      <c r="T216" t="s" s="67">
        <v>276</v>
      </c>
      <c r="U216" t="s" s="67">
        <v>276</v>
      </c>
      <c r="V216" t="s" s="67">
        <v>276</v>
      </c>
      <c r="W216" t="s" s="67">
        <v>276</v>
      </c>
    </row>
    <row r="217" ht="19" customHeight="1">
      <c r="A217" s="162"/>
      <c r="B217" s="161"/>
      <c r="C217" s="189">
        <f>SUM(C194:C215)</f>
        <v>1</v>
      </c>
      <c r="D217" s="190">
        <f>SUM(D216:F216)</f>
        <v>1</v>
      </c>
      <c r="E217" s="10"/>
      <c r="F217" s="10"/>
      <c r="G217" s="188">
        <f>SUM(G216:J216)</f>
        <v>5</v>
      </c>
      <c r="H217" s="10"/>
      <c r="I217" s="10"/>
      <c r="J217" s="10"/>
      <c r="K217" s="189">
        <f>SUM(K194:K215)</f>
        <v>6</v>
      </c>
      <c r="L217" s="190">
        <f>SUM(L216:N216)</f>
        <v>4</v>
      </c>
      <c r="M217" s="10"/>
      <c r="N217" s="10"/>
      <c r="O217" s="188">
        <f>SUM(O216:R216)</f>
        <v>6</v>
      </c>
      <c r="P217" s="10"/>
      <c r="Q217" s="10"/>
      <c r="R217" s="10"/>
      <c r="S217" s="67">
        <f>SUM(C217:I217)</f>
        <v>7</v>
      </c>
      <c r="T217" s="67">
        <f>SUM(K217:P217)</f>
        <v>16</v>
      </c>
      <c r="U217" s="67">
        <f>SUM(U194:U215)</f>
        <v>5</v>
      </c>
      <c r="V217" s="67">
        <f>SUM(V194:V215)</f>
        <v>11</v>
      </c>
      <c r="W217" s="67">
        <f>SUM(S217:T217)</f>
        <v>23</v>
      </c>
    </row>
    <row r="218" ht="19" customHeight="1">
      <c r="A218" s="162"/>
      <c r="B218" t="s" s="67">
        <v>278</v>
      </c>
      <c r="C218" s="189"/>
      <c r="D218" s="194">
        <f>'Sheet 1 - Production Sheet'!$AI$104+D217</f>
        <v>4.261578604044358</v>
      </c>
      <c r="E218" s="10"/>
      <c r="F218" s="10"/>
      <c r="G218" s="188"/>
      <c r="H218" s="10"/>
      <c r="I218" s="10"/>
      <c r="J218" s="10"/>
      <c r="K218" s="189"/>
      <c r="L218" s="194">
        <f>'Sheet 1 - Production Sheet'!$AI$104+L217</f>
        <v>7.261578604044358</v>
      </c>
      <c r="M218" s="10"/>
      <c r="N218" s="10"/>
      <c r="O218" s="188"/>
      <c r="P218" s="10"/>
      <c r="Q218" s="10"/>
      <c r="R218" s="10"/>
      <c r="S218" s="195">
        <f>'Sheet 1 - Production Sheet'!$AI$104+S217</f>
        <v>10.26157860404436</v>
      </c>
      <c r="T218" s="195">
        <f>'Sheet 1 - Production Sheet'!$AI$104+T217</f>
        <v>19.26157860404436</v>
      </c>
      <c r="U218" s="195">
        <f>'Sheet 1 - Production Sheet'!$AZ$104+U217</f>
        <v>11.52315720808872</v>
      </c>
      <c r="V218" s="67"/>
      <c r="W218" s="195">
        <f>'Sheet 1 - Production Sheet'!$AZ$104+W217</f>
        <v>29.52315720808872</v>
      </c>
    </row>
    <row r="219" ht="19" customHeight="1">
      <c r="A219" s="162"/>
      <c r="B219" t="s" s="67">
        <v>279</v>
      </c>
      <c r="C219" s="189"/>
      <c r="D219" s="194">
        <f>'Sheet 1 - Production Sheet'!$AI$103+D217</f>
        <v>2.956947162426614</v>
      </c>
      <c r="E219" s="10"/>
      <c r="F219" s="10"/>
      <c r="G219" s="188"/>
      <c r="H219" s="10"/>
      <c r="I219" s="10"/>
      <c r="J219" s="10"/>
      <c r="K219" s="189"/>
      <c r="L219" s="194">
        <f>'Sheet 1 - Production Sheet'!$AI$103+L217</f>
        <v>5.956947162426614</v>
      </c>
      <c r="M219" s="10"/>
      <c r="N219" s="10"/>
      <c r="O219" s="188"/>
      <c r="P219" s="10"/>
      <c r="Q219" s="10"/>
      <c r="R219" s="10"/>
      <c r="S219" s="195">
        <f>'Sheet 1 - Production Sheet'!$AI$103+S217</f>
        <v>8.956947162426614</v>
      </c>
      <c r="T219" s="195">
        <f>'Sheet 1 - Production Sheet'!$AI$103+T217</f>
        <v>17.95694716242662</v>
      </c>
      <c r="U219" s="195">
        <f>'Sheet 1 - Production Sheet'!$AZ$103+U217</f>
        <v>8.913894324853228</v>
      </c>
      <c r="V219" s="67"/>
      <c r="W219" s="195">
        <f>'Sheet 1 - Production Sheet'!$AZ$103+W217</f>
        <v>26.91389432485323</v>
      </c>
    </row>
    <row r="220" ht="19" customHeight="1">
      <c r="A220" s="162"/>
      <c r="B220" t="s" s="67">
        <v>280</v>
      </c>
      <c r="C220" s="189"/>
      <c r="D220" s="196">
        <f>'Sheet 1 - Production Sheet'!$AI$104/D217</f>
        <v>3.261578604044358</v>
      </c>
      <c r="E220" s="10"/>
      <c r="F220" s="10"/>
      <c r="G220" s="188"/>
      <c r="H220" s="10"/>
      <c r="I220" s="10"/>
      <c r="J220" s="10"/>
      <c r="K220" s="189"/>
      <c r="L220" s="196">
        <f>'Sheet 1 - Production Sheet'!$AI$104/L217</f>
        <v>0.8153946510110894</v>
      </c>
      <c r="M220" s="10"/>
      <c r="N220" s="10"/>
      <c r="O220" s="188"/>
      <c r="P220" s="10"/>
      <c r="Q220" s="10"/>
      <c r="R220" s="10"/>
      <c r="S220" s="66">
        <f>'Sheet 1 - Production Sheet'!$AI$104/S217</f>
        <v>0.4659398005777654</v>
      </c>
      <c r="T220" s="66">
        <f>'Sheet 1 - Production Sheet'!$AI$104/T217</f>
        <v>0.2038486627527724</v>
      </c>
      <c r="U220" s="66">
        <f>'Sheet 1 - Production Sheet'!$AZ$104/U217</f>
        <v>1.304631441617743</v>
      </c>
      <c r="V220" s="67"/>
      <c r="W220" s="66">
        <f>'Sheet 1 - Production Sheet'!$AZ$104/W217</f>
        <v>0.2836155307864659</v>
      </c>
    </row>
    <row r="221" ht="19" customHeight="1">
      <c r="A221" s="162"/>
      <c r="B221" t="s" s="67">
        <v>281</v>
      </c>
      <c r="C221" s="189"/>
      <c r="D221" s="196">
        <f>'Sheet 1 - Production Sheet'!$AI$103/D217</f>
        <v>1.956947162426614</v>
      </c>
      <c r="E221" s="10"/>
      <c r="F221" s="10"/>
      <c r="G221" s="188"/>
      <c r="H221" s="10"/>
      <c r="I221" s="10"/>
      <c r="J221" s="10"/>
      <c r="K221" s="189"/>
      <c r="L221" s="196">
        <f>'Sheet 1 - Production Sheet'!$AI$103/L217</f>
        <v>0.4892367906066535</v>
      </c>
      <c r="M221" s="10"/>
      <c r="N221" s="10"/>
      <c r="O221" s="188"/>
      <c r="P221" s="10"/>
      <c r="Q221" s="10"/>
      <c r="R221" s="10"/>
      <c r="S221" s="66">
        <f>'Sheet 1 - Production Sheet'!$AI$103/S217</f>
        <v>0.2795638803466592</v>
      </c>
      <c r="T221" s="66">
        <f>'Sheet 1 - Production Sheet'!$AI$103/T217</f>
        <v>0.1223091976516634</v>
      </c>
      <c r="U221" s="66">
        <f>'Sheet 1 - Production Sheet'!$AZ$103/U217</f>
        <v>0.7827788649706456</v>
      </c>
      <c r="V221" s="67"/>
      <c r="W221" s="66">
        <f>'Sheet 1 - Production Sheet'!$AZ$103/W217</f>
        <v>0.1701693184718795</v>
      </c>
    </row>
    <row r="222" ht="32" customHeight="1">
      <c r="A222" s="162"/>
      <c r="B222" t="s" s="163">
        <v>282</v>
      </c>
      <c r="C222" t="s" s="164">
        <v>259</v>
      </c>
      <c r="D222" s="10"/>
      <c r="E222" s="10"/>
      <c r="F222" s="10"/>
      <c r="G222" s="10"/>
      <c r="H222" s="10"/>
      <c r="I222" s="10"/>
      <c r="J222" s="10"/>
      <c r="K222" t="s" s="164">
        <v>260</v>
      </c>
      <c r="L222" s="10"/>
      <c r="M222" s="10"/>
      <c r="N222" s="10"/>
      <c r="O222" s="10"/>
      <c r="P222" s="10"/>
      <c r="Q222" s="10"/>
      <c r="R222" s="10"/>
      <c r="S222" t="s" s="47">
        <v>259</v>
      </c>
      <c r="T222" t="s" s="47">
        <v>260</v>
      </c>
      <c r="U222" t="s" s="47">
        <v>261</v>
      </c>
      <c r="V222" t="s" s="47">
        <v>262</v>
      </c>
      <c r="W222" t="s" s="47">
        <v>263</v>
      </c>
    </row>
    <row r="223" ht="19" customHeight="1">
      <c r="A223" s="162"/>
      <c r="B223" t="s" s="161">
        <v>264</v>
      </c>
      <c r="C223" t="s" s="172">
        <v>265</v>
      </c>
      <c r="D223" t="s" s="173">
        <v>261</v>
      </c>
      <c r="E223" s="10"/>
      <c r="F223" s="10"/>
      <c r="G223" t="s" s="174">
        <v>266</v>
      </c>
      <c r="H223" s="10"/>
      <c r="I223" s="10"/>
      <c r="J223" s="10"/>
      <c r="K223" t="s" s="172">
        <v>265</v>
      </c>
      <c r="L223" t="s" s="173">
        <v>261</v>
      </c>
      <c r="M223" s="10"/>
      <c r="N223" s="10"/>
      <c r="O223" t="s" s="174">
        <v>266</v>
      </c>
      <c r="P223" s="10"/>
      <c r="Q223" s="10"/>
      <c r="R223" s="10"/>
      <c r="S223" s="175"/>
      <c r="T223" s="175"/>
      <c r="U223" s="175"/>
      <c r="V223" s="175"/>
      <c r="W223" s="175"/>
    </row>
    <row r="224" ht="44" customHeight="1">
      <c r="A224" s="162"/>
      <c r="B224" s="176">
        <v>39212</v>
      </c>
      <c r="C224" t="s" s="181">
        <v>267</v>
      </c>
      <c r="D224" t="s" s="182">
        <v>268</v>
      </c>
      <c r="E224" t="s" s="182">
        <v>269</v>
      </c>
      <c r="F224" t="s" s="182">
        <v>270</v>
      </c>
      <c r="G224" t="s" s="180">
        <v>271</v>
      </c>
      <c r="H224" t="s" s="180">
        <v>272</v>
      </c>
      <c r="I224" t="s" s="180">
        <v>273</v>
      </c>
      <c r="J224" t="s" s="180">
        <v>274</v>
      </c>
      <c r="K224" t="s" s="181">
        <v>267</v>
      </c>
      <c r="L224" t="s" s="182">
        <v>268</v>
      </c>
      <c r="M224" t="s" s="182">
        <v>269</v>
      </c>
      <c r="N224" t="s" s="182">
        <v>270</v>
      </c>
      <c r="O224" t="s" s="180">
        <v>271</v>
      </c>
      <c r="P224" t="s" s="180">
        <v>272</v>
      </c>
      <c r="Q224" t="s" s="180">
        <v>273</v>
      </c>
      <c r="R224" t="s" s="180">
        <v>274</v>
      </c>
      <c r="S224" t="s" s="183">
        <v>275</v>
      </c>
      <c r="T224" t="s" s="183">
        <v>275</v>
      </c>
      <c r="U224" t="s" s="183">
        <v>275</v>
      </c>
      <c r="V224" t="s" s="183">
        <v>275</v>
      </c>
      <c r="W224" t="s" s="183">
        <v>263</v>
      </c>
    </row>
    <row r="225" ht="19" customHeight="1">
      <c r="A225" s="162"/>
      <c r="B225" s="184">
        <v>39212.275</v>
      </c>
      <c r="C225" s="189"/>
      <c r="D225" s="190"/>
      <c r="E225" s="190"/>
      <c r="F225" s="190"/>
      <c r="G225" s="188"/>
      <c r="H225" s="188"/>
      <c r="I225" s="188"/>
      <c r="J225" s="188"/>
      <c r="K225" s="189"/>
      <c r="L225" s="190"/>
      <c r="M225" s="190"/>
      <c r="N225" s="190"/>
      <c r="O225" s="188"/>
      <c r="P225" s="188"/>
      <c r="Q225" s="188"/>
      <c r="R225" s="188"/>
      <c r="S225" s="67">
        <f>SUM(C225:J225)</f>
        <v>0</v>
      </c>
      <c r="T225" s="67">
        <f>SUM(K225:R225)</f>
        <v>0</v>
      </c>
      <c r="U225" s="67">
        <f>SUM(D225:F225,L225:N225)</f>
        <v>0</v>
      </c>
      <c r="V225" s="67">
        <f>SUM(G225:J225,O225:R225)</f>
        <v>0</v>
      </c>
      <c r="W225" s="67">
        <f>SUM(S225:T225)</f>
        <v>0</v>
      </c>
    </row>
    <row r="226" ht="19" customHeight="1">
      <c r="A226" s="162"/>
      <c r="B226" s="184">
        <v>39212.279166666667</v>
      </c>
      <c r="C226" s="189"/>
      <c r="D226" s="190"/>
      <c r="E226" s="190"/>
      <c r="F226" s="190"/>
      <c r="G226" s="188"/>
      <c r="H226" s="188">
        <v>1</v>
      </c>
      <c r="I226" s="188"/>
      <c r="J226" s="188"/>
      <c r="K226" s="189"/>
      <c r="L226" s="190"/>
      <c r="M226" s="190"/>
      <c r="N226" s="190"/>
      <c r="O226" s="188"/>
      <c r="P226" s="188"/>
      <c r="Q226" s="188"/>
      <c r="R226" s="188"/>
      <c r="S226" s="67">
        <f>SUM(C226:J226)</f>
        <v>1</v>
      </c>
      <c r="T226" s="67">
        <f>SUM(K226:R226)</f>
        <v>0</v>
      </c>
      <c r="U226" s="67">
        <f>SUM(D226:F226,L226:N226)</f>
        <v>0</v>
      </c>
      <c r="V226" s="67">
        <f>SUM(G226:J226,O226:R226)</f>
        <v>1</v>
      </c>
      <c r="W226" s="67">
        <f>SUM(S226:T226)</f>
        <v>1</v>
      </c>
    </row>
    <row r="227" ht="19" customHeight="1">
      <c r="A227" s="162"/>
      <c r="B227" s="184">
        <v>39212.281944444447</v>
      </c>
      <c r="C227" s="189"/>
      <c r="D227" s="190"/>
      <c r="E227" s="190"/>
      <c r="F227" s="190"/>
      <c r="G227" s="188"/>
      <c r="H227" s="188">
        <v>1</v>
      </c>
      <c r="I227" s="188"/>
      <c r="J227" s="188"/>
      <c r="K227" s="189"/>
      <c r="L227" s="190"/>
      <c r="M227" s="190"/>
      <c r="N227" s="190"/>
      <c r="O227" s="188"/>
      <c r="P227" s="188"/>
      <c r="Q227" s="188"/>
      <c r="R227" s="188"/>
      <c r="S227" s="67">
        <f>SUM(C227:J227)</f>
        <v>1</v>
      </c>
      <c r="T227" s="67">
        <f>SUM(K227:R227)</f>
        <v>0</v>
      </c>
      <c r="U227" s="67">
        <f>SUM(D227:F227,L227:N227)</f>
        <v>0</v>
      </c>
      <c r="V227" s="67">
        <f>SUM(G227:J227,O227:R227)</f>
        <v>1</v>
      </c>
      <c r="W227" s="67">
        <f>SUM(S227:T227)</f>
        <v>1</v>
      </c>
    </row>
    <row r="228" ht="19" customHeight="1">
      <c r="A228" s="162"/>
      <c r="B228" s="184">
        <v>39212.282638888886</v>
      </c>
      <c r="C228" s="189"/>
      <c r="D228" s="190"/>
      <c r="E228" s="190"/>
      <c r="F228" s="190"/>
      <c r="G228" s="188"/>
      <c r="H228" s="188"/>
      <c r="I228" s="188"/>
      <c r="J228" s="188"/>
      <c r="K228" s="189"/>
      <c r="L228" s="190"/>
      <c r="M228" s="190"/>
      <c r="N228" s="190">
        <v>2</v>
      </c>
      <c r="O228" s="188"/>
      <c r="P228" s="188"/>
      <c r="Q228" s="188"/>
      <c r="R228" s="188"/>
      <c r="S228" s="67">
        <f>SUM(C228:J228)</f>
        <v>0</v>
      </c>
      <c r="T228" s="67">
        <f>SUM(K228:R228)</f>
        <v>2</v>
      </c>
      <c r="U228" s="67">
        <f>SUM(D228:F228,L228:N228)</f>
        <v>2</v>
      </c>
      <c r="V228" s="67">
        <f>SUM(G228:J228,O228:R228)</f>
        <v>0</v>
      </c>
      <c r="W228" s="67">
        <f>SUM(S228:T228)</f>
        <v>2</v>
      </c>
    </row>
    <row r="229" ht="19" customHeight="1">
      <c r="A229" s="162"/>
      <c r="B229" s="184">
        <v>39212.284722222219</v>
      </c>
      <c r="C229" s="189"/>
      <c r="D229" s="190"/>
      <c r="E229" s="190"/>
      <c r="F229" s="190">
        <v>1</v>
      </c>
      <c r="G229" s="188"/>
      <c r="H229" s="188"/>
      <c r="I229" s="188"/>
      <c r="J229" s="188"/>
      <c r="K229" s="189"/>
      <c r="L229" s="190"/>
      <c r="M229" s="190"/>
      <c r="N229" s="190"/>
      <c r="O229" s="188"/>
      <c r="P229" s="188"/>
      <c r="Q229" s="188"/>
      <c r="R229" s="188">
        <v>1</v>
      </c>
      <c r="S229" s="67">
        <f>SUM(C229:J229)</f>
        <v>1</v>
      </c>
      <c r="T229" s="67">
        <f>SUM(K229:R229)</f>
        <v>1</v>
      </c>
      <c r="U229" s="67">
        <f>SUM(D229:F229,L229:N229)</f>
        <v>1</v>
      </c>
      <c r="V229" s="67">
        <f>SUM(G229:J229,O229:R229)</f>
        <v>1</v>
      </c>
      <c r="W229" s="67">
        <f>SUM(S229:T229)</f>
        <v>2</v>
      </c>
    </row>
    <row r="230" ht="19" customHeight="1">
      <c r="A230" s="162"/>
      <c r="B230" s="184">
        <v>39212.293055555558</v>
      </c>
      <c r="C230" s="189"/>
      <c r="D230" s="190"/>
      <c r="E230" s="190"/>
      <c r="F230" s="190"/>
      <c r="G230" s="188"/>
      <c r="H230" s="188"/>
      <c r="I230" s="188"/>
      <c r="J230" s="188"/>
      <c r="K230" s="189"/>
      <c r="L230" s="190"/>
      <c r="M230" s="190"/>
      <c r="N230" s="190"/>
      <c r="O230" s="188"/>
      <c r="P230" s="188"/>
      <c r="Q230" s="188"/>
      <c r="R230" s="188">
        <v>1</v>
      </c>
      <c r="S230" s="67">
        <f>SUM(C230:J230)</f>
        <v>0</v>
      </c>
      <c r="T230" s="67">
        <f>SUM(K230:R230)</f>
        <v>1</v>
      </c>
      <c r="U230" s="67">
        <f>SUM(D230:F230,L230:N230)</f>
        <v>0</v>
      </c>
      <c r="V230" s="67">
        <f>SUM(G230:J230,O230:R230)</f>
        <v>1</v>
      </c>
      <c r="W230" s="67">
        <f>SUM(S230:T230)</f>
        <v>1</v>
      </c>
    </row>
    <row r="231" ht="19" customHeight="1">
      <c r="A231" s="162"/>
      <c r="B231" s="184">
        <v>39212.295138888891</v>
      </c>
      <c r="C231" s="189"/>
      <c r="D231" s="190"/>
      <c r="E231" s="190"/>
      <c r="F231" s="190">
        <v>1</v>
      </c>
      <c r="G231" s="188">
        <v>1</v>
      </c>
      <c r="H231" s="188"/>
      <c r="I231" s="188"/>
      <c r="J231" s="188"/>
      <c r="K231" s="189"/>
      <c r="L231" s="190"/>
      <c r="M231" s="190"/>
      <c r="N231" s="190"/>
      <c r="O231" s="188"/>
      <c r="P231" s="188"/>
      <c r="Q231" s="188"/>
      <c r="R231" s="188"/>
      <c r="S231" s="67">
        <f>SUM(C231:J231)</f>
        <v>2</v>
      </c>
      <c r="T231" s="67">
        <f>SUM(K231:R231)</f>
        <v>0</v>
      </c>
      <c r="U231" s="67">
        <f>SUM(D231:F231,L231:N231)</f>
        <v>1</v>
      </c>
      <c r="V231" s="67">
        <f>SUM(G231:J231,O231:R231)</f>
        <v>1</v>
      </c>
      <c r="W231" s="67">
        <f>SUM(S231:T231)</f>
        <v>2</v>
      </c>
    </row>
    <row r="232" ht="19" customHeight="1">
      <c r="A232" s="162"/>
      <c r="B232" s="184">
        <v>39212.295833333330</v>
      </c>
      <c r="C232" s="189"/>
      <c r="D232" s="190"/>
      <c r="E232" s="190"/>
      <c r="F232" s="190"/>
      <c r="G232" s="188"/>
      <c r="H232" s="188"/>
      <c r="I232" s="188"/>
      <c r="J232" s="188"/>
      <c r="K232" s="189"/>
      <c r="L232" s="190"/>
      <c r="M232" s="190"/>
      <c r="N232" s="190"/>
      <c r="O232" s="188"/>
      <c r="P232" s="188">
        <v>1</v>
      </c>
      <c r="Q232" s="188"/>
      <c r="R232" s="188"/>
      <c r="S232" s="67">
        <f>SUM(C232:J232)</f>
        <v>0</v>
      </c>
      <c r="T232" s="67">
        <f>SUM(K232:R232)</f>
        <v>1</v>
      </c>
      <c r="U232" s="67">
        <f>SUM(D232:F232,L232:N232)</f>
        <v>0</v>
      </c>
      <c r="V232" s="67">
        <f>SUM(G232:J232,O232:R232)</f>
        <v>1</v>
      </c>
      <c r="W232" s="67">
        <f>SUM(S232:T232)</f>
        <v>1</v>
      </c>
    </row>
    <row r="233" ht="19" customHeight="1">
      <c r="A233" s="162"/>
      <c r="B233" s="184">
        <v>39212.3</v>
      </c>
      <c r="C233" s="189">
        <v>1</v>
      </c>
      <c r="D233" s="190"/>
      <c r="E233" s="190"/>
      <c r="F233" s="190">
        <v>1</v>
      </c>
      <c r="G233" s="188"/>
      <c r="H233" s="188"/>
      <c r="I233" s="188"/>
      <c r="J233" s="188"/>
      <c r="K233" s="189"/>
      <c r="L233" s="190"/>
      <c r="M233" s="190"/>
      <c r="N233" s="190"/>
      <c r="O233" s="188"/>
      <c r="P233" s="188"/>
      <c r="Q233" s="188"/>
      <c r="R233" s="188"/>
      <c r="S233" s="67">
        <f>SUM(C233:J233)</f>
        <v>2</v>
      </c>
      <c r="T233" s="67">
        <f>SUM(K233:R233)</f>
        <v>0</v>
      </c>
      <c r="U233" s="67">
        <f>SUM(D233:F233,L233:N233)</f>
        <v>1</v>
      </c>
      <c r="V233" s="67">
        <f>SUM(G233:J233,O233:R233)</f>
        <v>0</v>
      </c>
      <c r="W233" s="67">
        <f>SUM(S233:T233)</f>
        <v>2</v>
      </c>
    </row>
    <row r="234" ht="19" customHeight="1">
      <c r="A234" s="162"/>
      <c r="B234" s="184">
        <v>39212.300694444442</v>
      </c>
      <c r="C234" s="189">
        <v>3</v>
      </c>
      <c r="D234" s="190"/>
      <c r="E234" s="190"/>
      <c r="F234" s="190"/>
      <c r="G234" s="188"/>
      <c r="H234" s="188"/>
      <c r="I234" s="188"/>
      <c r="J234" s="188"/>
      <c r="K234" s="189"/>
      <c r="L234" s="190"/>
      <c r="M234" s="190"/>
      <c r="N234" s="190">
        <v>1</v>
      </c>
      <c r="O234" s="188"/>
      <c r="P234" s="188"/>
      <c r="Q234" s="188"/>
      <c r="R234" s="188"/>
      <c r="S234" s="67">
        <f>SUM(C234:J234)</f>
        <v>3</v>
      </c>
      <c r="T234" s="67">
        <f>SUM(K234:R234)</f>
        <v>1</v>
      </c>
      <c r="U234" s="67">
        <f>SUM(D234:F234,L234:N234)</f>
        <v>1</v>
      </c>
      <c r="V234" s="67">
        <f>SUM(G234:J234,O234:R234)</f>
        <v>0</v>
      </c>
      <c r="W234" s="67">
        <f>SUM(S234:T234)</f>
        <v>4</v>
      </c>
    </row>
    <row r="235" ht="19" customHeight="1">
      <c r="A235" s="162"/>
      <c r="B235" s="184">
        <v>39212.301388888889</v>
      </c>
      <c r="C235" s="189"/>
      <c r="D235" s="190"/>
      <c r="E235" s="190"/>
      <c r="F235" s="190"/>
      <c r="G235" s="188"/>
      <c r="H235" s="188"/>
      <c r="I235" s="188"/>
      <c r="J235" s="188"/>
      <c r="K235" s="189"/>
      <c r="L235" s="190"/>
      <c r="M235" s="190"/>
      <c r="N235" s="190"/>
      <c r="O235" s="188"/>
      <c r="P235" s="188"/>
      <c r="Q235" s="188">
        <v>1</v>
      </c>
      <c r="R235" s="188"/>
      <c r="S235" s="67">
        <f>SUM(C235:J235)</f>
        <v>0</v>
      </c>
      <c r="T235" s="67">
        <f>SUM(K235:R235)</f>
        <v>1</v>
      </c>
      <c r="U235" s="67">
        <f>SUM(D235:F235,L235:N235)</f>
        <v>0</v>
      </c>
      <c r="V235" s="67">
        <f>SUM(G235:J235,O235:R235)</f>
        <v>1</v>
      </c>
      <c r="W235" s="67">
        <f>SUM(S235:T235)</f>
        <v>1</v>
      </c>
    </row>
    <row r="236" ht="19" customHeight="1">
      <c r="A236" s="162"/>
      <c r="B236" s="184">
        <v>39212.305555555555</v>
      </c>
      <c r="C236" s="189"/>
      <c r="D236" s="190"/>
      <c r="E236" s="190"/>
      <c r="F236" s="190">
        <v>1</v>
      </c>
      <c r="G236" s="188"/>
      <c r="H236" s="188"/>
      <c r="I236" s="188"/>
      <c r="J236" s="188"/>
      <c r="K236" s="189"/>
      <c r="L236" s="190">
        <v>1</v>
      </c>
      <c r="M236" s="190"/>
      <c r="N236" s="190"/>
      <c r="O236" s="188"/>
      <c r="P236" s="188"/>
      <c r="Q236" s="188"/>
      <c r="R236" s="188"/>
      <c r="S236" s="67">
        <f>SUM(C236:J236)</f>
        <v>1</v>
      </c>
      <c r="T236" s="67">
        <f>SUM(K236:R236)</f>
        <v>1</v>
      </c>
      <c r="U236" s="67">
        <f>SUM(D236:F236,L236:N236)</f>
        <v>2</v>
      </c>
      <c r="V236" s="67">
        <f>SUM(G236:J236,O236:R236)</f>
        <v>0</v>
      </c>
      <c r="W236" s="67">
        <f>SUM(S236:T236)</f>
        <v>2</v>
      </c>
    </row>
    <row r="237" ht="19" customHeight="1">
      <c r="A237" s="162"/>
      <c r="B237" s="184">
        <v>39212.30625</v>
      </c>
      <c r="C237" s="189">
        <v>1</v>
      </c>
      <c r="D237" s="190"/>
      <c r="E237" s="190"/>
      <c r="F237" s="190"/>
      <c r="G237" s="188"/>
      <c r="H237" s="188"/>
      <c r="I237" s="188"/>
      <c r="J237" s="188"/>
      <c r="K237" s="189"/>
      <c r="L237" s="190"/>
      <c r="M237" s="190"/>
      <c r="N237" s="190"/>
      <c r="O237" s="188"/>
      <c r="P237" s="188"/>
      <c r="Q237" s="188"/>
      <c r="R237" s="188"/>
      <c r="S237" s="67">
        <f>SUM(C237:J237)</f>
        <v>1</v>
      </c>
      <c r="T237" s="67">
        <f>SUM(K237:R237)</f>
        <v>0</v>
      </c>
      <c r="U237" s="67">
        <f>SUM(D237:F237,L237:N237)</f>
        <v>0</v>
      </c>
      <c r="V237" s="67">
        <f>SUM(G237:J237,O237:R237)</f>
        <v>0</v>
      </c>
      <c r="W237" s="67">
        <f>SUM(S237:T237)</f>
        <v>1</v>
      </c>
    </row>
    <row r="238" ht="19" customHeight="1">
      <c r="A238" s="162"/>
      <c r="B238" s="184">
        <v>39212.308333333334</v>
      </c>
      <c r="C238" s="189"/>
      <c r="D238" s="190"/>
      <c r="E238" s="190"/>
      <c r="F238" s="190"/>
      <c r="G238" s="188"/>
      <c r="H238" s="188"/>
      <c r="I238" s="188">
        <v>1</v>
      </c>
      <c r="J238" s="188"/>
      <c r="K238" s="189"/>
      <c r="L238" s="190"/>
      <c r="M238" s="190"/>
      <c r="N238" s="190"/>
      <c r="O238" s="188"/>
      <c r="P238" s="188"/>
      <c r="Q238" s="188"/>
      <c r="R238" s="188"/>
      <c r="S238" s="67">
        <f>SUM(C238:J238)</f>
        <v>1</v>
      </c>
      <c r="T238" s="67">
        <f>SUM(K238:R238)</f>
        <v>0</v>
      </c>
      <c r="U238" s="67">
        <f>SUM(D238:F238,L238:N238)</f>
        <v>0</v>
      </c>
      <c r="V238" s="67">
        <f>SUM(G238:J238,O238:R238)</f>
        <v>1</v>
      </c>
      <c r="W238" s="67">
        <f>SUM(S238:T238)</f>
        <v>1</v>
      </c>
    </row>
    <row r="239" ht="19" customHeight="1">
      <c r="A239" s="162"/>
      <c r="B239" s="184">
        <v>39212.309722222220</v>
      </c>
      <c r="C239" s="189">
        <v>1</v>
      </c>
      <c r="D239" s="190"/>
      <c r="E239" s="190"/>
      <c r="F239" s="190"/>
      <c r="G239" s="188"/>
      <c r="H239" s="188"/>
      <c r="I239" s="188"/>
      <c r="J239" s="188"/>
      <c r="K239" s="189"/>
      <c r="L239" s="190"/>
      <c r="M239" s="190"/>
      <c r="N239" s="190"/>
      <c r="O239" s="188"/>
      <c r="P239" s="188"/>
      <c r="Q239" s="188"/>
      <c r="R239" s="188"/>
      <c r="S239" s="67">
        <f>SUM(C239:J239)</f>
        <v>1</v>
      </c>
      <c r="T239" s="67">
        <f>SUM(K239:R239)</f>
        <v>0</v>
      </c>
      <c r="U239" s="67">
        <f>SUM(D239:F239,L239:N239)</f>
        <v>0</v>
      </c>
      <c r="V239" s="67">
        <f>SUM(G239:J239,O239:R239)</f>
        <v>0</v>
      </c>
      <c r="W239" s="67">
        <f>SUM(S239:T239)</f>
        <v>1</v>
      </c>
    </row>
    <row r="240" ht="19" customHeight="1">
      <c r="A240" s="162"/>
      <c r="B240" s="184">
        <v>39212.310416666667</v>
      </c>
      <c r="C240" s="189">
        <v>1</v>
      </c>
      <c r="D240" s="190"/>
      <c r="E240" s="190"/>
      <c r="F240" s="190"/>
      <c r="G240" s="188"/>
      <c r="H240" s="188"/>
      <c r="I240" s="188"/>
      <c r="J240" s="188"/>
      <c r="K240" s="189"/>
      <c r="L240" s="190"/>
      <c r="M240" s="190"/>
      <c r="N240" s="190"/>
      <c r="O240" s="188"/>
      <c r="P240" s="188"/>
      <c r="Q240" s="188"/>
      <c r="R240" s="188"/>
      <c r="S240" s="67">
        <f>SUM(C240:J240)</f>
        <v>1</v>
      </c>
      <c r="T240" s="67">
        <f>SUM(K240:R240)</f>
        <v>0</v>
      </c>
      <c r="U240" s="67">
        <f>SUM(D240:F240,L240:N240)</f>
        <v>0</v>
      </c>
      <c r="V240" s="67">
        <f>SUM(G240:J240,O240:R240)</f>
        <v>0</v>
      </c>
      <c r="W240" s="67">
        <f>SUM(S240:T240)</f>
        <v>1</v>
      </c>
    </row>
    <row r="241" ht="19" customHeight="1">
      <c r="A241" s="162"/>
      <c r="B241" s="184">
        <v>39212.311805555553</v>
      </c>
      <c r="C241" s="189">
        <v>2</v>
      </c>
      <c r="D241" s="190"/>
      <c r="E241" s="190">
        <v>1</v>
      </c>
      <c r="F241" s="190"/>
      <c r="G241" s="188"/>
      <c r="H241" s="188"/>
      <c r="I241" s="188"/>
      <c r="J241" s="188"/>
      <c r="K241" s="189"/>
      <c r="L241" s="190"/>
      <c r="M241" s="190"/>
      <c r="N241" s="190"/>
      <c r="O241" s="188"/>
      <c r="P241" s="188"/>
      <c r="Q241" s="188">
        <v>1</v>
      </c>
      <c r="R241" s="188"/>
      <c r="S241" s="67">
        <f>SUM(C241:J241)</f>
        <v>3</v>
      </c>
      <c r="T241" s="67">
        <f>SUM(K241:R241)</f>
        <v>1</v>
      </c>
      <c r="U241" s="67">
        <f>SUM(D241:F241,L241:N241)</f>
        <v>1</v>
      </c>
      <c r="V241" s="67">
        <f>SUM(G241:J241,O241:R241)</f>
        <v>1</v>
      </c>
      <c r="W241" s="67">
        <f>SUM(S241:T241)</f>
        <v>4</v>
      </c>
    </row>
    <row r="242" ht="19" customHeight="1">
      <c r="A242" s="162"/>
      <c r="B242" s="184">
        <v>39212.313194444447</v>
      </c>
      <c r="C242" s="189"/>
      <c r="D242" s="190"/>
      <c r="E242" s="190"/>
      <c r="F242" s="190"/>
      <c r="G242" s="188"/>
      <c r="H242" s="188"/>
      <c r="I242" s="188">
        <v>1</v>
      </c>
      <c r="J242" s="188"/>
      <c r="K242" s="189"/>
      <c r="L242" s="190"/>
      <c r="M242" s="190"/>
      <c r="N242" s="190"/>
      <c r="O242" s="188"/>
      <c r="P242" s="188"/>
      <c r="Q242" s="188"/>
      <c r="R242" s="188"/>
      <c r="S242" s="67">
        <f>SUM(C242:J242)</f>
        <v>1</v>
      </c>
      <c r="T242" s="67">
        <f>SUM(K242:R242)</f>
        <v>0</v>
      </c>
      <c r="U242" s="67">
        <f>SUM(D242:F242,L242:N242)</f>
        <v>0</v>
      </c>
      <c r="V242" s="67">
        <f>SUM(G242:J242,O242:R242)</f>
        <v>1</v>
      </c>
      <c r="W242" s="67">
        <f>SUM(S242:T242)</f>
        <v>1</v>
      </c>
    </row>
    <row r="243" ht="19" customHeight="1">
      <c r="A243" s="162"/>
      <c r="B243" s="184">
        <v>39212.316666666666</v>
      </c>
      <c r="C243" s="189"/>
      <c r="D243" s="190"/>
      <c r="E243" s="190"/>
      <c r="F243" s="190"/>
      <c r="G243" s="188"/>
      <c r="H243" s="188"/>
      <c r="I243" s="188"/>
      <c r="J243" s="188"/>
      <c r="K243" s="189"/>
      <c r="L243" s="190"/>
      <c r="M243" s="190"/>
      <c r="N243" s="190"/>
      <c r="O243" s="188"/>
      <c r="P243" s="188"/>
      <c r="Q243" s="188"/>
      <c r="R243" s="188"/>
      <c r="S243" s="67">
        <f>SUM(C243:J243)</f>
        <v>0</v>
      </c>
      <c r="T243" s="67">
        <f>SUM(K243:R243)</f>
        <v>0</v>
      </c>
      <c r="U243" s="67">
        <f>SUM(D243:F243,L243:N243)</f>
        <v>0</v>
      </c>
      <c r="V243" s="67">
        <f>SUM(G243:J243,O243:R243)</f>
        <v>0</v>
      </c>
      <c r="W243" s="67">
        <f>SUM(S243:T243)</f>
        <v>0</v>
      </c>
    </row>
    <row r="244" ht="19" customHeight="1">
      <c r="A244" s="162"/>
      <c r="B244" t="s" s="161">
        <v>263</v>
      </c>
      <c r="C244" t="s" s="189">
        <v>276</v>
      </c>
      <c r="D244" s="190">
        <f>SUM(D225:D243)</f>
        <v>0</v>
      </c>
      <c r="E244" s="190">
        <f>SUM(E225:E243)</f>
        <v>1</v>
      </c>
      <c r="F244" s="190">
        <f>SUM(F225:F243)</f>
        <v>4</v>
      </c>
      <c r="G244" s="188">
        <f>SUM(G225:G243)</f>
        <v>1</v>
      </c>
      <c r="H244" s="188">
        <f>SUM(H225:H243)</f>
        <v>2</v>
      </c>
      <c r="I244" s="188">
        <f>SUM(I225:I243)</f>
        <v>2</v>
      </c>
      <c r="J244" s="188">
        <f>SUM(J225:J243)</f>
        <v>0</v>
      </c>
      <c r="K244" t="s" s="189">
        <v>276</v>
      </c>
      <c r="L244" s="190">
        <f>SUM(L225:L243)</f>
        <v>1</v>
      </c>
      <c r="M244" s="190">
        <f>SUM(M225:M243)</f>
        <v>0</v>
      </c>
      <c r="N244" s="190">
        <f>SUM(N225:N243)</f>
        <v>3</v>
      </c>
      <c r="O244" s="188">
        <f>SUM(O225:O243)</f>
        <v>0</v>
      </c>
      <c r="P244" s="188">
        <f>SUM(P225:P243)</f>
        <v>1</v>
      </c>
      <c r="Q244" s="188">
        <f>SUM(Q225:Q243)</f>
        <v>2</v>
      </c>
      <c r="R244" s="188">
        <f>SUM(R225:R243)</f>
        <v>2</v>
      </c>
      <c r="S244" t="s" s="67">
        <v>276</v>
      </c>
      <c r="T244" t="s" s="67">
        <v>276</v>
      </c>
      <c r="U244" t="s" s="67">
        <v>276</v>
      </c>
      <c r="V244" t="s" s="67">
        <v>276</v>
      </c>
      <c r="W244" t="s" s="67">
        <v>276</v>
      </c>
    </row>
    <row r="245" ht="19" customHeight="1">
      <c r="A245" s="162"/>
      <c r="B245" s="161"/>
      <c r="C245" s="189">
        <f>SUM(C225:C243)</f>
        <v>9</v>
      </c>
      <c r="D245" s="190">
        <f>SUM(D244:F244)</f>
        <v>5</v>
      </c>
      <c r="E245" s="10"/>
      <c r="F245" s="10"/>
      <c r="G245" s="188">
        <f>SUM(G244:J244)</f>
        <v>5</v>
      </c>
      <c r="H245" s="10"/>
      <c r="I245" s="10"/>
      <c r="J245" s="10"/>
      <c r="K245" s="189">
        <f>SUM(K225:K243)</f>
        <v>0</v>
      </c>
      <c r="L245" s="190">
        <f>SUM(L244:N244)</f>
        <v>4</v>
      </c>
      <c r="M245" s="10"/>
      <c r="N245" s="10"/>
      <c r="O245" s="188">
        <f>SUM(O244:R244)</f>
        <v>5</v>
      </c>
      <c r="P245" s="10"/>
      <c r="Q245" s="10"/>
      <c r="R245" s="10"/>
      <c r="S245" s="67">
        <f>SUM(C245:I245)</f>
        <v>19</v>
      </c>
      <c r="T245" s="67">
        <f>SUM(K245:P245)</f>
        <v>9</v>
      </c>
      <c r="U245" s="67">
        <f>SUM(U225:U243)</f>
        <v>9</v>
      </c>
      <c r="V245" s="67">
        <f>SUM(V225:V243)</f>
        <v>10</v>
      </c>
      <c r="W245" s="67">
        <f>SUM(S245:T245)</f>
        <v>28</v>
      </c>
    </row>
    <row r="246" ht="19" customHeight="1">
      <c r="A246" s="162"/>
      <c r="B246" t="s" s="67">
        <v>278</v>
      </c>
      <c r="C246" s="189"/>
      <c r="D246" s="194">
        <f>'Sheet 1 - Production Sheet'!$AI$104+D245</f>
        <v>8.261578604044358</v>
      </c>
      <c r="E246" s="10"/>
      <c r="F246" s="10"/>
      <c r="G246" s="188"/>
      <c r="H246" s="188"/>
      <c r="I246" s="188"/>
      <c r="J246" s="188"/>
      <c r="K246" s="189"/>
      <c r="L246" s="194">
        <f>'Sheet 1 - Production Sheet'!$AI$104+L245</f>
        <v>7.261578604044358</v>
      </c>
      <c r="M246" s="10"/>
      <c r="N246" s="10"/>
      <c r="O246" s="188"/>
      <c r="P246" s="188"/>
      <c r="Q246" s="188"/>
      <c r="R246" s="188"/>
      <c r="S246" s="195">
        <f>'Sheet 1 - Production Sheet'!$AI$104+S245</f>
        <v>22.26157860404436</v>
      </c>
      <c r="T246" s="195">
        <f>'Sheet 1 - Production Sheet'!$AI$104+T245</f>
        <v>12.26157860404436</v>
      </c>
      <c r="U246" s="195">
        <f>'Sheet 1 - Production Sheet'!$AZ$104+U245</f>
        <v>15.52315720808872</v>
      </c>
      <c r="V246" s="67"/>
      <c r="W246" s="195">
        <f>'Sheet 1 - Production Sheet'!$AZ$104+W245</f>
        <v>34.52315720808872</v>
      </c>
    </row>
    <row r="247" ht="19" customHeight="1">
      <c r="A247" s="162"/>
      <c r="B247" t="s" s="67">
        <v>279</v>
      </c>
      <c r="C247" s="189"/>
      <c r="D247" s="194">
        <f>'Sheet 1 - Production Sheet'!$AI$103+D245</f>
        <v>6.956947162426614</v>
      </c>
      <c r="E247" s="10"/>
      <c r="F247" s="10"/>
      <c r="G247" s="188"/>
      <c r="H247" s="188"/>
      <c r="I247" s="188"/>
      <c r="J247" s="188"/>
      <c r="K247" s="189"/>
      <c r="L247" s="194">
        <f>'Sheet 1 - Production Sheet'!$AI$103+L245</f>
        <v>5.956947162426614</v>
      </c>
      <c r="M247" s="10"/>
      <c r="N247" s="10"/>
      <c r="O247" s="188"/>
      <c r="P247" s="188"/>
      <c r="Q247" s="188"/>
      <c r="R247" s="188"/>
      <c r="S247" s="195">
        <f>'Sheet 1 - Production Sheet'!$AI$103+S245</f>
        <v>20.95694716242662</v>
      </c>
      <c r="T247" s="195">
        <f>'Sheet 1 - Production Sheet'!$AI$103+T245</f>
        <v>10.95694716242661</v>
      </c>
      <c r="U247" s="195">
        <f>'Sheet 1 - Production Sheet'!$AZ$103+U245</f>
        <v>12.91389432485323</v>
      </c>
      <c r="V247" s="67"/>
      <c r="W247" s="195">
        <f>'Sheet 1 - Production Sheet'!$AZ$103+W245</f>
        <v>31.91389432485323</v>
      </c>
    </row>
    <row r="248" ht="19" customHeight="1">
      <c r="A248" s="162"/>
      <c r="B248" t="s" s="67">
        <v>280</v>
      </c>
      <c r="C248" s="189"/>
      <c r="D248" s="196">
        <f>'Sheet 1 - Production Sheet'!$AI$104/D245</f>
        <v>0.6523157208088716</v>
      </c>
      <c r="E248" s="10"/>
      <c r="F248" s="10"/>
      <c r="G248" s="188"/>
      <c r="H248" s="188"/>
      <c r="I248" s="188"/>
      <c r="J248" s="188"/>
      <c r="K248" s="189"/>
      <c r="L248" s="196">
        <f>'Sheet 1 - Production Sheet'!$AI$104/L245</f>
        <v>0.8153946510110894</v>
      </c>
      <c r="M248" s="10"/>
      <c r="N248" s="10"/>
      <c r="O248" s="188"/>
      <c r="P248" s="188"/>
      <c r="Q248" s="188"/>
      <c r="R248" s="188"/>
      <c r="S248" s="66">
        <f>'Sheet 1 - Production Sheet'!$AI$104/S245</f>
        <v>0.1716620317918083</v>
      </c>
      <c r="T248" s="66">
        <f>'Sheet 1 - Production Sheet'!$AI$104/T245</f>
        <v>0.3623976226715953</v>
      </c>
      <c r="U248" s="66">
        <f>'Sheet 1 - Production Sheet'!$AZ$104/U245</f>
        <v>0.7247952453431906</v>
      </c>
      <c r="V248" s="67"/>
      <c r="W248" s="66">
        <f>'Sheet 1 - Production Sheet'!$AZ$104/W245</f>
        <v>0.2329699002888827</v>
      </c>
    </row>
    <row r="249" ht="19" customHeight="1">
      <c r="A249" s="162"/>
      <c r="B249" t="s" s="67">
        <v>281</v>
      </c>
      <c r="C249" s="189"/>
      <c r="D249" s="196">
        <f>'Sheet 1 - Production Sheet'!$AI$103/D245</f>
        <v>0.3913894324853228</v>
      </c>
      <c r="E249" s="10"/>
      <c r="F249" s="10"/>
      <c r="G249" s="188"/>
      <c r="H249" s="188"/>
      <c r="I249" s="188"/>
      <c r="J249" s="188"/>
      <c r="K249" s="189"/>
      <c r="L249" s="196">
        <f>'Sheet 1 - Production Sheet'!$AI$103/L245</f>
        <v>0.4892367906066535</v>
      </c>
      <c r="M249" s="10"/>
      <c r="N249" s="10"/>
      <c r="O249" s="188"/>
      <c r="P249" s="188"/>
      <c r="Q249" s="188"/>
      <c r="R249" s="188"/>
      <c r="S249" s="66">
        <f>'Sheet 1 - Production Sheet'!$AI$103/S245</f>
        <v>0.102997219075085</v>
      </c>
      <c r="T249" s="66">
        <f>'Sheet 1 - Production Sheet'!$AI$103/T245</f>
        <v>0.2174385736029571</v>
      </c>
      <c r="U249" s="66">
        <f>'Sheet 1 - Production Sheet'!$AZ$103/U245</f>
        <v>0.4348771472059142</v>
      </c>
      <c r="V249" s="67"/>
      <c r="W249" s="66">
        <f>'Sheet 1 - Production Sheet'!$AZ$103/W245</f>
        <v>0.1397819401733296</v>
      </c>
    </row>
    <row r="250" ht="32" customHeight="1">
      <c r="A250" s="162"/>
      <c r="B250" t="s" s="163">
        <v>282</v>
      </c>
      <c r="C250" t="s" s="164">
        <v>259</v>
      </c>
      <c r="D250" s="10"/>
      <c r="E250" s="10"/>
      <c r="F250" s="10"/>
      <c r="G250" s="10"/>
      <c r="H250" s="10"/>
      <c r="I250" s="10"/>
      <c r="J250" s="10"/>
      <c r="K250" t="s" s="164">
        <v>260</v>
      </c>
      <c r="L250" s="10"/>
      <c r="M250" s="10"/>
      <c r="N250" s="10"/>
      <c r="O250" s="10"/>
      <c r="P250" s="10"/>
      <c r="Q250" s="10"/>
      <c r="R250" s="10"/>
      <c r="S250" t="s" s="47">
        <v>259</v>
      </c>
      <c r="T250" t="s" s="47">
        <v>260</v>
      </c>
      <c r="U250" t="s" s="47">
        <v>261</v>
      </c>
      <c r="V250" t="s" s="47">
        <v>262</v>
      </c>
      <c r="W250" t="s" s="47">
        <v>263</v>
      </c>
    </row>
    <row r="251" ht="19" customHeight="1">
      <c r="A251" s="162"/>
      <c r="B251" t="s" s="161">
        <v>264</v>
      </c>
      <c r="C251" t="s" s="172">
        <v>265</v>
      </c>
      <c r="D251" t="s" s="173">
        <v>261</v>
      </c>
      <c r="E251" s="10"/>
      <c r="F251" s="10"/>
      <c r="G251" t="s" s="174">
        <v>266</v>
      </c>
      <c r="H251" s="10"/>
      <c r="I251" s="10"/>
      <c r="J251" s="10"/>
      <c r="K251" t="s" s="172">
        <v>265</v>
      </c>
      <c r="L251" t="s" s="173">
        <v>261</v>
      </c>
      <c r="M251" s="10"/>
      <c r="N251" s="10"/>
      <c r="O251" t="s" s="174">
        <v>266</v>
      </c>
      <c r="P251" s="10"/>
      <c r="Q251" s="10"/>
      <c r="R251" s="10"/>
      <c r="S251" s="175"/>
      <c r="T251" s="175"/>
      <c r="U251" s="175"/>
      <c r="V251" s="175"/>
      <c r="W251" s="175"/>
    </row>
    <row r="252" ht="44" customHeight="1">
      <c r="A252" s="162"/>
      <c r="B252" s="176">
        <v>39212</v>
      </c>
      <c r="C252" t="s" s="181">
        <v>267</v>
      </c>
      <c r="D252" t="s" s="182">
        <v>268</v>
      </c>
      <c r="E252" t="s" s="182">
        <v>269</v>
      </c>
      <c r="F252" t="s" s="182">
        <v>270</v>
      </c>
      <c r="G252" t="s" s="180">
        <v>271</v>
      </c>
      <c r="H252" t="s" s="180">
        <v>272</v>
      </c>
      <c r="I252" t="s" s="180">
        <v>273</v>
      </c>
      <c r="J252" t="s" s="180">
        <v>274</v>
      </c>
      <c r="K252" t="s" s="181">
        <v>267</v>
      </c>
      <c r="L252" t="s" s="182">
        <v>268</v>
      </c>
      <c r="M252" t="s" s="182">
        <v>269</v>
      </c>
      <c r="N252" t="s" s="182">
        <v>270</v>
      </c>
      <c r="O252" t="s" s="180">
        <v>271</v>
      </c>
      <c r="P252" t="s" s="180">
        <v>272</v>
      </c>
      <c r="Q252" t="s" s="180">
        <v>273</v>
      </c>
      <c r="R252" t="s" s="180">
        <v>274</v>
      </c>
      <c r="S252" t="s" s="183">
        <v>275</v>
      </c>
      <c r="T252" t="s" s="183">
        <v>275</v>
      </c>
      <c r="U252" t="s" s="183">
        <v>275</v>
      </c>
      <c r="V252" t="s" s="183">
        <v>275</v>
      </c>
      <c r="W252" t="s" s="183">
        <v>263</v>
      </c>
    </row>
    <row r="253" ht="19" customHeight="1">
      <c r="A253" s="162"/>
      <c r="B253" s="184">
        <v>39212.657638888886</v>
      </c>
      <c r="C253" s="189"/>
      <c r="D253" s="190"/>
      <c r="E253" s="190"/>
      <c r="F253" s="190"/>
      <c r="G253" s="188"/>
      <c r="H253" s="188"/>
      <c r="I253" s="188"/>
      <c r="J253" s="188"/>
      <c r="K253" s="189"/>
      <c r="L253" s="190">
        <v>1</v>
      </c>
      <c r="M253" s="190"/>
      <c r="N253" s="190"/>
      <c r="O253" s="188"/>
      <c r="P253" s="188"/>
      <c r="Q253" s="188"/>
      <c r="R253" s="188"/>
      <c r="S253" s="67">
        <f>SUM(C253:J253)</f>
        <v>0</v>
      </c>
      <c r="T253" s="67">
        <f>SUM(K253:R253)</f>
        <v>1</v>
      </c>
      <c r="U253" s="67">
        <f>SUM(D253:F253,L253:N253)</f>
        <v>1</v>
      </c>
      <c r="V253" s="67">
        <f>SUM(G253:J253,O253:R253)</f>
        <v>0</v>
      </c>
      <c r="W253" s="67">
        <f>SUM(S253:T253)</f>
        <v>1</v>
      </c>
    </row>
    <row r="254" ht="19" customHeight="1">
      <c r="A254" s="162"/>
      <c r="B254" s="184">
        <v>39212.658333333333</v>
      </c>
      <c r="C254" s="189"/>
      <c r="D254" s="190"/>
      <c r="E254" s="190"/>
      <c r="F254" s="190"/>
      <c r="G254" s="188"/>
      <c r="H254" s="188">
        <v>1</v>
      </c>
      <c r="I254" s="188"/>
      <c r="J254" s="188"/>
      <c r="K254" s="189"/>
      <c r="L254" s="190"/>
      <c r="M254" s="190"/>
      <c r="N254" s="190"/>
      <c r="O254" s="188"/>
      <c r="P254" s="188"/>
      <c r="Q254" s="188"/>
      <c r="R254" s="188"/>
      <c r="S254" s="67">
        <f>SUM(C254:J254)</f>
        <v>1</v>
      </c>
      <c r="T254" s="67">
        <f>SUM(K254:R254)</f>
        <v>0</v>
      </c>
      <c r="U254" s="67">
        <f>SUM(D254:F254,L254:N254)</f>
        <v>0</v>
      </c>
      <c r="V254" s="67">
        <f>SUM(G254:J254,O254:R254)</f>
        <v>1</v>
      </c>
      <c r="W254" s="67">
        <f>SUM(S254:T254)</f>
        <v>1</v>
      </c>
    </row>
    <row r="255" ht="19" customHeight="1">
      <c r="A255" s="162"/>
      <c r="B255" s="184">
        <v>39212.659027777780</v>
      </c>
      <c r="C255" s="189">
        <v>1</v>
      </c>
      <c r="D255" s="190"/>
      <c r="E255" s="190"/>
      <c r="F255" s="190"/>
      <c r="G255" s="188"/>
      <c r="H255" s="188"/>
      <c r="I255" s="188"/>
      <c r="J255" s="188"/>
      <c r="K255" s="189"/>
      <c r="L255" s="190"/>
      <c r="M255" s="190"/>
      <c r="N255" s="190">
        <v>1</v>
      </c>
      <c r="O255" s="188"/>
      <c r="P255" s="188"/>
      <c r="Q255" s="188"/>
      <c r="R255" s="188"/>
      <c r="S255" s="67">
        <f>SUM(C255:J255)</f>
        <v>1</v>
      </c>
      <c r="T255" s="67">
        <f>SUM(K255:R255)</f>
        <v>1</v>
      </c>
      <c r="U255" s="67">
        <f>SUM(D255:F255,L255:N255)</f>
        <v>1</v>
      </c>
      <c r="V255" s="67">
        <f>SUM(G255:J255,O255:R255)</f>
        <v>0</v>
      </c>
      <c r="W255" s="67">
        <f>SUM(S255:T255)</f>
        <v>2</v>
      </c>
    </row>
    <row r="256" ht="19" customHeight="1">
      <c r="A256" s="162"/>
      <c r="B256" s="184">
        <v>39212.659722222219</v>
      </c>
      <c r="C256" s="189"/>
      <c r="D256" s="190"/>
      <c r="E256" s="190"/>
      <c r="F256" s="190"/>
      <c r="G256" s="188">
        <v>1</v>
      </c>
      <c r="H256" s="188"/>
      <c r="I256" s="188"/>
      <c r="J256" s="188"/>
      <c r="K256" s="189"/>
      <c r="L256" s="190"/>
      <c r="M256" s="190"/>
      <c r="N256" s="190"/>
      <c r="O256" s="188"/>
      <c r="P256" s="188"/>
      <c r="Q256" s="188"/>
      <c r="R256" s="188"/>
      <c r="S256" s="67">
        <f>SUM(C256:J256)</f>
        <v>1</v>
      </c>
      <c r="T256" s="67">
        <f>SUM(K256:R256)</f>
        <v>0</v>
      </c>
      <c r="U256" s="67">
        <f>SUM(D256:F256,L256:N256)</f>
        <v>0</v>
      </c>
      <c r="V256" s="67">
        <f>SUM(G256:J256,O256:R256)</f>
        <v>1</v>
      </c>
      <c r="W256" s="67">
        <f>SUM(S256:T256)</f>
        <v>1</v>
      </c>
    </row>
    <row r="257" ht="19" customHeight="1">
      <c r="A257" s="162"/>
      <c r="B257" s="184">
        <v>39212.663888888892</v>
      </c>
      <c r="C257" s="189"/>
      <c r="D257" s="190"/>
      <c r="E257" s="190"/>
      <c r="F257" s="190"/>
      <c r="G257" s="188"/>
      <c r="H257" s="188"/>
      <c r="I257" s="188"/>
      <c r="J257" s="188"/>
      <c r="K257" s="189"/>
      <c r="L257" s="190"/>
      <c r="M257" s="190"/>
      <c r="N257" s="190"/>
      <c r="O257" s="188"/>
      <c r="P257" s="188"/>
      <c r="Q257" s="188">
        <v>1</v>
      </c>
      <c r="R257" s="188"/>
      <c r="S257" s="67">
        <f>SUM(C257:J257)</f>
        <v>0</v>
      </c>
      <c r="T257" s="67">
        <f>SUM(K257:R257)</f>
        <v>1</v>
      </c>
      <c r="U257" s="67">
        <f>SUM(D257:F257,L257:N257)</f>
        <v>0</v>
      </c>
      <c r="V257" s="67">
        <f>SUM(G257:J257,O257:R257)</f>
        <v>1</v>
      </c>
      <c r="W257" s="67">
        <f>SUM(S257:T257)</f>
        <v>1</v>
      </c>
    </row>
    <row r="258" ht="19" customHeight="1">
      <c r="A258" s="162"/>
      <c r="B258" s="184">
        <v>39212.665277777778</v>
      </c>
      <c r="C258" s="189"/>
      <c r="D258" s="190"/>
      <c r="E258" s="190"/>
      <c r="F258" s="190"/>
      <c r="G258" s="188"/>
      <c r="H258" s="188"/>
      <c r="I258" s="188"/>
      <c r="J258" s="188"/>
      <c r="K258" s="189"/>
      <c r="L258" s="190"/>
      <c r="M258" s="190"/>
      <c r="N258" s="190"/>
      <c r="O258" s="188"/>
      <c r="P258" s="188">
        <v>1</v>
      </c>
      <c r="Q258" s="188"/>
      <c r="R258" s="188"/>
      <c r="S258" s="67">
        <f>SUM(C258:J258)</f>
        <v>0</v>
      </c>
      <c r="T258" s="67">
        <f>SUM(K258:R258)</f>
        <v>1</v>
      </c>
      <c r="U258" s="67">
        <f>SUM(D258:F258,L258:N258)</f>
        <v>0</v>
      </c>
      <c r="V258" s="67">
        <f>SUM(G258:J258,O258:R258)</f>
        <v>1</v>
      </c>
      <c r="W258" s="67">
        <f>SUM(S258:T258)</f>
        <v>1</v>
      </c>
    </row>
    <row r="259" ht="19" customHeight="1">
      <c r="A259" s="162"/>
      <c r="B259" s="184">
        <v>39212.666666666664</v>
      </c>
      <c r="C259" s="189"/>
      <c r="D259" s="190"/>
      <c r="E259" s="190"/>
      <c r="F259" s="190"/>
      <c r="G259" s="188"/>
      <c r="H259" s="188"/>
      <c r="I259" s="188"/>
      <c r="J259" s="188"/>
      <c r="K259" s="189"/>
      <c r="L259" s="190"/>
      <c r="M259" s="190">
        <v>1</v>
      </c>
      <c r="N259" s="190"/>
      <c r="O259" s="188"/>
      <c r="P259" s="188"/>
      <c r="Q259" s="188"/>
      <c r="R259" s="188"/>
      <c r="S259" s="67">
        <f>SUM(C259:J259)</f>
        <v>0</v>
      </c>
      <c r="T259" s="67">
        <f>SUM(K259:R259)</f>
        <v>1</v>
      </c>
      <c r="U259" s="67">
        <f>SUM(D259:F259,L259:N259)</f>
        <v>1</v>
      </c>
      <c r="V259" s="67">
        <f>SUM(G259:J259,O259:R259)</f>
        <v>0</v>
      </c>
      <c r="W259" s="67">
        <f>SUM(S259:T259)</f>
        <v>1</v>
      </c>
    </row>
    <row r="260" ht="19" customHeight="1">
      <c r="A260" s="162"/>
      <c r="B260" s="184">
        <v>39212.668055555558</v>
      </c>
      <c r="C260" s="189"/>
      <c r="D260" s="190"/>
      <c r="E260" s="190"/>
      <c r="F260" s="190"/>
      <c r="G260" s="188"/>
      <c r="H260" s="188">
        <v>1</v>
      </c>
      <c r="I260" s="188"/>
      <c r="J260" s="188"/>
      <c r="K260" s="189"/>
      <c r="L260" s="190"/>
      <c r="M260" s="190"/>
      <c r="N260" s="190"/>
      <c r="O260" s="188"/>
      <c r="P260" s="188"/>
      <c r="Q260" s="188"/>
      <c r="R260" s="188"/>
      <c r="S260" s="67">
        <f>SUM(C260:J260)</f>
        <v>1</v>
      </c>
      <c r="T260" s="67">
        <f>SUM(K260:R260)</f>
        <v>0</v>
      </c>
      <c r="U260" s="67">
        <f>SUM(D260:F260,L260:N260)</f>
        <v>0</v>
      </c>
      <c r="V260" s="67">
        <f>SUM(G260:J260,O260:R260)</f>
        <v>1</v>
      </c>
      <c r="W260" s="67">
        <f>SUM(S260:T260)</f>
        <v>1</v>
      </c>
    </row>
    <row r="261" ht="19" customHeight="1">
      <c r="A261" s="162"/>
      <c r="B261" s="184">
        <v>39212.66875</v>
      </c>
      <c r="C261" s="189"/>
      <c r="D261" s="190"/>
      <c r="E261" s="190"/>
      <c r="F261" s="190"/>
      <c r="G261" s="188"/>
      <c r="H261" s="188"/>
      <c r="I261" s="188"/>
      <c r="J261" s="188"/>
      <c r="K261" s="189">
        <v>1</v>
      </c>
      <c r="L261" s="190"/>
      <c r="M261" s="190"/>
      <c r="N261" s="190"/>
      <c r="O261" s="188"/>
      <c r="P261" s="188"/>
      <c r="Q261" s="188"/>
      <c r="R261" s="188"/>
      <c r="S261" s="67">
        <f>SUM(C261:J261)</f>
        <v>0</v>
      </c>
      <c r="T261" s="67">
        <f>SUM(K261:R261)</f>
        <v>1</v>
      </c>
      <c r="U261" s="67">
        <f>SUM(D261:F261,L261:N261)</f>
        <v>0</v>
      </c>
      <c r="V261" s="67">
        <f>SUM(G261:J261,O261:R261)</f>
        <v>0</v>
      </c>
      <c r="W261" s="67">
        <f>SUM(S261:T261)</f>
        <v>1</v>
      </c>
    </row>
    <row r="262" ht="19" customHeight="1">
      <c r="A262" s="162"/>
      <c r="B262" s="184">
        <v>39212.670138888891</v>
      </c>
      <c r="C262" s="189"/>
      <c r="D262" s="190"/>
      <c r="E262" s="190"/>
      <c r="F262" s="190"/>
      <c r="G262" s="188"/>
      <c r="H262" s="188"/>
      <c r="I262" s="188"/>
      <c r="J262" s="188"/>
      <c r="K262" s="189"/>
      <c r="L262" s="190"/>
      <c r="M262" s="190"/>
      <c r="N262" s="190"/>
      <c r="O262" s="188"/>
      <c r="P262" s="188"/>
      <c r="Q262" s="188">
        <v>1</v>
      </c>
      <c r="R262" s="188"/>
      <c r="S262" s="67">
        <f>SUM(C262:J262)</f>
        <v>0</v>
      </c>
      <c r="T262" s="67">
        <f>SUM(K262:R262)</f>
        <v>1</v>
      </c>
      <c r="U262" s="67">
        <f>SUM(D262:F262,L262:N262)</f>
        <v>0</v>
      </c>
      <c r="V262" s="67">
        <f>SUM(G262:J262,O262:R262)</f>
        <v>1</v>
      </c>
      <c r="W262" s="67">
        <f>SUM(S262:T262)</f>
        <v>1</v>
      </c>
    </row>
    <row r="263" ht="19" customHeight="1">
      <c r="A263" s="162"/>
      <c r="B263" s="184">
        <v>39212.670833333330</v>
      </c>
      <c r="C263" s="189"/>
      <c r="D263" s="190"/>
      <c r="E263" s="190"/>
      <c r="F263" s="190"/>
      <c r="G263" s="188"/>
      <c r="H263" s="188"/>
      <c r="I263" s="188"/>
      <c r="J263" s="188"/>
      <c r="K263" s="189"/>
      <c r="L263" s="190"/>
      <c r="M263" s="190"/>
      <c r="N263" s="190"/>
      <c r="O263" s="188"/>
      <c r="P263" s="188"/>
      <c r="Q263" s="188"/>
      <c r="R263" s="188"/>
      <c r="S263" s="67">
        <f>SUM(C263:J263)</f>
        <v>0</v>
      </c>
      <c r="T263" s="67">
        <f>SUM(K263:R263)</f>
        <v>0</v>
      </c>
      <c r="U263" s="67">
        <f>SUM(D263:F263,L263:N263)</f>
        <v>0</v>
      </c>
      <c r="V263" s="67">
        <f>SUM(G263:J263,O263:R263)</f>
        <v>0</v>
      </c>
      <c r="W263" s="67">
        <f>SUM(S263:T263)</f>
        <v>0</v>
      </c>
    </row>
    <row r="264" ht="19" customHeight="1">
      <c r="A264" s="162"/>
      <c r="B264" s="184">
        <v>39212.671527777777</v>
      </c>
      <c r="C264" s="189"/>
      <c r="D264" s="190"/>
      <c r="E264" s="190"/>
      <c r="F264" s="190"/>
      <c r="G264" s="188"/>
      <c r="H264" s="188"/>
      <c r="I264" s="188"/>
      <c r="J264" s="188"/>
      <c r="K264" s="189"/>
      <c r="L264" s="190"/>
      <c r="M264" s="190"/>
      <c r="N264" s="190">
        <v>1</v>
      </c>
      <c r="O264" s="188"/>
      <c r="P264" s="188"/>
      <c r="Q264" s="188">
        <v>1</v>
      </c>
      <c r="R264" s="188"/>
      <c r="S264" s="67">
        <f>SUM(C264:J264)</f>
        <v>0</v>
      </c>
      <c r="T264" s="67">
        <f>SUM(K264:R264)</f>
        <v>2</v>
      </c>
      <c r="U264" s="67">
        <f>SUM(D264:F264,L264:N264)</f>
        <v>1</v>
      </c>
      <c r="V264" s="67">
        <f>SUM(G264:J264,O264:R264)</f>
        <v>1</v>
      </c>
      <c r="W264" s="67">
        <f>SUM(S264:T264)</f>
        <v>2</v>
      </c>
    </row>
    <row r="265" ht="19" customHeight="1">
      <c r="A265" s="162"/>
      <c r="B265" s="184">
        <v>39212.672916666670</v>
      </c>
      <c r="C265" s="189"/>
      <c r="D265" s="190"/>
      <c r="E265" s="190"/>
      <c r="F265" s="190"/>
      <c r="G265" s="188"/>
      <c r="H265" s="188"/>
      <c r="I265" s="188"/>
      <c r="J265" s="188"/>
      <c r="K265" s="189">
        <v>1</v>
      </c>
      <c r="L265" s="190"/>
      <c r="M265" s="190"/>
      <c r="N265" s="190"/>
      <c r="O265" s="188"/>
      <c r="P265" s="188"/>
      <c r="Q265" s="188"/>
      <c r="R265" s="188"/>
      <c r="S265" s="67">
        <f>SUM(C265:J265)</f>
        <v>0</v>
      </c>
      <c r="T265" s="67">
        <f>SUM(K265:R265)</f>
        <v>1</v>
      </c>
      <c r="U265" s="67">
        <f>SUM(D265:F265,L265:N265)</f>
        <v>0</v>
      </c>
      <c r="V265" s="67">
        <f>SUM(G265:J265,O265:R265)</f>
        <v>0</v>
      </c>
      <c r="W265" s="67">
        <f>SUM(S265:T265)</f>
        <v>1</v>
      </c>
    </row>
    <row r="266" ht="19" customHeight="1">
      <c r="A266" s="162"/>
      <c r="B266" s="184">
        <v>39212.675</v>
      </c>
      <c r="C266" s="189"/>
      <c r="D266" s="190">
        <v>1</v>
      </c>
      <c r="E266" s="190"/>
      <c r="F266" s="190"/>
      <c r="G266" s="188"/>
      <c r="H266" s="188"/>
      <c r="I266" s="188"/>
      <c r="J266" s="188"/>
      <c r="K266" s="189"/>
      <c r="L266" s="190"/>
      <c r="M266" s="190"/>
      <c r="N266" s="190"/>
      <c r="O266" s="188"/>
      <c r="P266" s="188"/>
      <c r="Q266" s="188"/>
      <c r="R266" s="188"/>
      <c r="S266" s="67">
        <f>SUM(C266:J266)</f>
        <v>1</v>
      </c>
      <c r="T266" s="67">
        <f>SUM(K266:R266)</f>
        <v>0</v>
      </c>
      <c r="U266" s="67">
        <f>SUM(D266:F266,L266:N266)</f>
        <v>1</v>
      </c>
      <c r="V266" s="67">
        <f>SUM(G266:J266,O266:R266)</f>
        <v>0</v>
      </c>
      <c r="W266" s="67">
        <f>SUM(S266:T266)</f>
        <v>1</v>
      </c>
    </row>
    <row r="267" ht="19" customHeight="1">
      <c r="A267" s="162"/>
      <c r="B267" s="184">
        <v>39212.679166666669</v>
      </c>
      <c r="C267" s="189"/>
      <c r="D267" s="190"/>
      <c r="E267" s="190"/>
      <c r="F267" s="190"/>
      <c r="G267" s="188"/>
      <c r="H267" s="188"/>
      <c r="I267" s="188"/>
      <c r="J267" s="188"/>
      <c r="K267" s="189"/>
      <c r="L267" s="190"/>
      <c r="M267" s="190"/>
      <c r="N267" s="190"/>
      <c r="O267" s="188">
        <v>1</v>
      </c>
      <c r="P267" s="188"/>
      <c r="Q267" s="188"/>
      <c r="R267" s="188"/>
      <c r="S267" s="67">
        <f>SUM(C267:J267)</f>
        <v>0</v>
      </c>
      <c r="T267" s="67">
        <f>SUM(K267:R267)</f>
        <v>1</v>
      </c>
      <c r="U267" s="67">
        <f>SUM(D267:F267,L267:N267)</f>
        <v>0</v>
      </c>
      <c r="V267" s="67">
        <f>SUM(G267:J267,O267:R267)</f>
        <v>1</v>
      </c>
      <c r="W267" s="67">
        <f>SUM(S267:T267)</f>
        <v>1</v>
      </c>
    </row>
    <row r="268" ht="19" customHeight="1">
      <c r="A268" s="162"/>
      <c r="B268" s="184">
        <v>39212.685416666667</v>
      </c>
      <c r="C268" s="189"/>
      <c r="D268" s="190"/>
      <c r="E268" s="190"/>
      <c r="F268" s="190"/>
      <c r="G268" s="188"/>
      <c r="H268" s="188"/>
      <c r="I268" s="188"/>
      <c r="J268" s="188"/>
      <c r="K268" s="189">
        <v>1</v>
      </c>
      <c r="L268" s="190"/>
      <c r="M268" s="190"/>
      <c r="N268" s="190"/>
      <c r="O268" s="188"/>
      <c r="P268" s="188"/>
      <c r="Q268" s="188">
        <v>2</v>
      </c>
      <c r="R268" s="188"/>
      <c r="S268" s="67">
        <f>SUM(C268:J268)</f>
        <v>0</v>
      </c>
      <c r="T268" s="67">
        <f>SUM(K268:R268)</f>
        <v>3</v>
      </c>
      <c r="U268" s="67">
        <f>SUM(D268:F268,L268:N268)</f>
        <v>0</v>
      </c>
      <c r="V268" s="67">
        <f>SUM(G268:J268,O268:R268)</f>
        <v>2</v>
      </c>
      <c r="W268" s="67">
        <f>SUM(S268:T268)</f>
        <v>3</v>
      </c>
    </row>
    <row r="269" ht="19" customHeight="1">
      <c r="A269" s="162"/>
      <c r="B269" s="184">
        <v>39212.692361111112</v>
      </c>
      <c r="C269" s="189"/>
      <c r="D269" s="190"/>
      <c r="E269" s="190"/>
      <c r="F269" s="190"/>
      <c r="G269" s="188"/>
      <c r="H269" s="188"/>
      <c r="I269" s="188"/>
      <c r="J269" s="188"/>
      <c r="K269" s="189"/>
      <c r="L269" s="190"/>
      <c r="M269" s="190"/>
      <c r="N269" s="190">
        <v>1</v>
      </c>
      <c r="O269" s="188"/>
      <c r="P269" s="188"/>
      <c r="Q269" s="188"/>
      <c r="R269" s="188"/>
      <c r="S269" s="67">
        <f>SUM(C269:J269)</f>
        <v>0</v>
      </c>
      <c r="T269" s="67">
        <f>SUM(K269:R269)</f>
        <v>1</v>
      </c>
      <c r="U269" s="67">
        <f>SUM(D269:F269,L269:N269)</f>
        <v>1</v>
      </c>
      <c r="V269" s="67">
        <f>SUM(G269:J269,O269:R269)</f>
        <v>0</v>
      </c>
      <c r="W269" s="67">
        <f>SUM(S269:T269)</f>
        <v>1</v>
      </c>
    </row>
    <row r="270" ht="19" customHeight="1">
      <c r="A270" s="162"/>
      <c r="B270" s="184">
        <v>39212.695138888892</v>
      </c>
      <c r="C270" s="189"/>
      <c r="D270" s="190"/>
      <c r="E270" s="190"/>
      <c r="F270" s="190"/>
      <c r="G270" s="188"/>
      <c r="H270" s="188">
        <v>1</v>
      </c>
      <c r="I270" s="188"/>
      <c r="J270" s="188"/>
      <c r="K270" s="189"/>
      <c r="L270" s="190"/>
      <c r="M270" s="190"/>
      <c r="N270" s="190"/>
      <c r="O270" s="188"/>
      <c r="P270" s="188"/>
      <c r="Q270" s="188"/>
      <c r="R270" s="188"/>
      <c r="S270" s="67">
        <f>SUM(C270:J270)</f>
        <v>1</v>
      </c>
      <c r="T270" s="67">
        <f>SUM(K270:R270)</f>
        <v>0</v>
      </c>
      <c r="U270" s="67">
        <f>SUM(D270:F270,L270:N270)</f>
        <v>0</v>
      </c>
      <c r="V270" s="67">
        <f>SUM(G270:J270,O270:R270)</f>
        <v>1</v>
      </c>
      <c r="W270" s="67">
        <f>SUM(S270:T270)</f>
        <v>1</v>
      </c>
    </row>
    <row r="271" ht="19" customHeight="1">
      <c r="A271" s="162"/>
      <c r="B271" s="184">
        <v>39212.696527777778</v>
      </c>
      <c r="C271" s="189"/>
      <c r="D271" s="190"/>
      <c r="E271" s="190"/>
      <c r="F271" s="190"/>
      <c r="G271" s="188"/>
      <c r="H271" s="188"/>
      <c r="I271" s="188"/>
      <c r="J271" s="188"/>
      <c r="K271" s="189"/>
      <c r="L271" s="190"/>
      <c r="M271" s="190"/>
      <c r="N271" s="190">
        <v>1</v>
      </c>
      <c r="O271" s="188">
        <v>1</v>
      </c>
      <c r="P271" s="188"/>
      <c r="Q271" s="188"/>
      <c r="R271" s="188"/>
      <c r="S271" s="67">
        <f>SUM(C271:J271)</f>
        <v>0</v>
      </c>
      <c r="T271" s="67">
        <f>SUM(K271:R271)</f>
        <v>2</v>
      </c>
      <c r="U271" s="67">
        <f>SUM(D271:F271,L271:N271)</f>
        <v>1</v>
      </c>
      <c r="V271" s="67">
        <f>SUM(G271:J271,O271:R271)</f>
        <v>1</v>
      </c>
      <c r="W271" s="67">
        <f>SUM(S271:T271)</f>
        <v>2</v>
      </c>
    </row>
    <row r="272" ht="19" customHeight="1">
      <c r="A272" s="162"/>
      <c r="B272" s="184">
        <v>39212.697222222225</v>
      </c>
      <c r="C272" s="189"/>
      <c r="D272" s="190"/>
      <c r="E272" s="190"/>
      <c r="F272" s="190"/>
      <c r="G272" s="188"/>
      <c r="H272" s="188"/>
      <c r="I272" s="188"/>
      <c r="J272" s="188"/>
      <c r="K272" s="189"/>
      <c r="L272" s="190">
        <v>1</v>
      </c>
      <c r="M272" s="190"/>
      <c r="N272" s="190"/>
      <c r="O272" s="188"/>
      <c r="P272" s="188"/>
      <c r="Q272" s="188"/>
      <c r="R272" s="188"/>
      <c r="S272" s="67"/>
      <c r="T272" s="67"/>
      <c r="U272" s="67"/>
      <c r="V272" s="67"/>
      <c r="W272" s="67"/>
    </row>
    <row r="273" ht="19" customHeight="1">
      <c r="A273" s="162"/>
      <c r="B273" s="184">
        <v>39212.699305555558</v>
      </c>
      <c r="C273" s="189"/>
      <c r="D273" s="190"/>
      <c r="E273" s="190"/>
      <c r="F273" s="190"/>
      <c r="G273" s="188"/>
      <c r="H273" s="188"/>
      <c r="I273" s="188"/>
      <c r="J273" s="188"/>
      <c r="K273" s="189"/>
      <c r="L273" s="190"/>
      <c r="M273" s="190"/>
      <c r="N273" s="190"/>
      <c r="O273" s="188"/>
      <c r="P273" s="188"/>
      <c r="Q273" s="188"/>
      <c r="R273" s="188"/>
      <c r="S273" s="67"/>
      <c r="T273" s="67"/>
      <c r="U273" s="67"/>
      <c r="V273" s="67"/>
      <c r="W273" s="67"/>
    </row>
    <row r="274" ht="19" customHeight="1">
      <c r="A274" s="162"/>
      <c r="B274" t="s" s="161">
        <v>263</v>
      </c>
      <c r="C274" t="s" s="189">
        <v>276</v>
      </c>
      <c r="D274" s="190">
        <f>SUM(D253:D273)</f>
        <v>1</v>
      </c>
      <c r="E274" s="190">
        <f>SUM(E253:E273)</f>
        <v>0</v>
      </c>
      <c r="F274" s="190">
        <f>SUM(F253:F273)</f>
        <v>0</v>
      </c>
      <c r="G274" s="188">
        <f>SUM(G253:G273)</f>
        <v>1</v>
      </c>
      <c r="H274" s="188">
        <f>SUM(H253:H273)</f>
        <v>3</v>
      </c>
      <c r="I274" s="188">
        <f>SUM(I253:I273)</f>
        <v>0</v>
      </c>
      <c r="J274" s="188">
        <f>SUM(J253:J273)</f>
        <v>0</v>
      </c>
      <c r="K274" t="s" s="189">
        <v>276</v>
      </c>
      <c r="L274" s="190">
        <f>SUM(L253:L273)</f>
        <v>2</v>
      </c>
      <c r="M274" s="190">
        <f>SUM(M253:M273)</f>
        <v>1</v>
      </c>
      <c r="N274" s="190">
        <f>SUM(N253:N273)</f>
        <v>4</v>
      </c>
      <c r="O274" s="188">
        <f>SUM(O253:O273)</f>
        <v>2</v>
      </c>
      <c r="P274" s="188">
        <f>SUM(P253:P273)</f>
        <v>1</v>
      </c>
      <c r="Q274" s="188">
        <f>SUM(Q253:Q273)</f>
        <v>5</v>
      </c>
      <c r="R274" s="188">
        <f>SUM(R253:R273)</f>
        <v>0</v>
      </c>
      <c r="S274" t="s" s="67">
        <v>276</v>
      </c>
      <c r="T274" t="s" s="67">
        <v>276</v>
      </c>
      <c r="U274" t="s" s="67">
        <v>276</v>
      </c>
      <c r="V274" t="s" s="67">
        <v>276</v>
      </c>
      <c r="W274" t="s" s="67">
        <v>276</v>
      </c>
    </row>
    <row r="275" ht="19" customHeight="1">
      <c r="A275" s="162"/>
      <c r="B275" s="161"/>
      <c r="C275" s="189">
        <f>SUM(C253:C273)</f>
        <v>1</v>
      </c>
      <c r="D275" s="190">
        <f>SUM(D274:F274)</f>
        <v>1</v>
      </c>
      <c r="E275" s="10"/>
      <c r="F275" s="10"/>
      <c r="G275" s="188">
        <f>SUM(G274:J274)</f>
        <v>4</v>
      </c>
      <c r="H275" s="10"/>
      <c r="I275" s="10"/>
      <c r="J275" s="10"/>
      <c r="K275" s="189">
        <f>SUM(K253:K273)</f>
        <v>3</v>
      </c>
      <c r="L275" s="190">
        <f>SUM(L274:N274)</f>
        <v>7</v>
      </c>
      <c r="M275" s="10"/>
      <c r="N275" s="10"/>
      <c r="O275" s="188">
        <f>SUM(O274:R274)</f>
        <v>8</v>
      </c>
      <c r="P275" s="10"/>
      <c r="Q275" s="10"/>
      <c r="R275" s="10"/>
      <c r="S275" s="67">
        <f>SUM(C275:I275)</f>
        <v>6</v>
      </c>
      <c r="T275" s="67">
        <f>SUM(K275:P275)</f>
        <v>18</v>
      </c>
      <c r="U275" s="67">
        <f>SUM(U253:U273)</f>
        <v>7</v>
      </c>
      <c r="V275" s="67">
        <f>SUM(V253:V273)</f>
        <v>12</v>
      </c>
      <c r="W275" s="67">
        <f>SUM(S275:T275)</f>
        <v>24</v>
      </c>
    </row>
    <row r="276" ht="19" customHeight="1">
      <c r="A276" s="162"/>
      <c r="B276" t="s" s="67">
        <v>278</v>
      </c>
      <c r="C276" s="189"/>
      <c r="D276" s="194">
        <f>'Sheet 1 - Production Sheet'!$AI$104+D275</f>
        <v>4.261578604044358</v>
      </c>
      <c r="E276" s="10"/>
      <c r="F276" s="10"/>
      <c r="G276" s="188"/>
      <c r="H276" s="188"/>
      <c r="I276" s="188"/>
      <c r="J276" s="188"/>
      <c r="K276" s="189"/>
      <c r="L276" s="194">
        <f>'Sheet 1 - Production Sheet'!$AI$104+L275</f>
        <v>10.26157860404436</v>
      </c>
      <c r="M276" s="10"/>
      <c r="N276" s="10"/>
      <c r="O276" s="188"/>
      <c r="P276" s="188"/>
      <c r="Q276" s="188"/>
      <c r="R276" s="188"/>
      <c r="S276" s="195">
        <f>'Sheet 1 - Production Sheet'!$AI$104+S275</f>
        <v>9.261578604044358</v>
      </c>
      <c r="T276" s="195">
        <f>'Sheet 1 - Production Sheet'!$AI$104+T275</f>
        <v>21.26157860404436</v>
      </c>
      <c r="U276" s="195">
        <f>'Sheet 1 - Production Sheet'!$AZ$104+U275</f>
        <v>13.52315720808872</v>
      </c>
      <c r="V276" s="67"/>
      <c r="W276" s="195">
        <f>'Sheet 1 - Production Sheet'!$AZ$104+W275</f>
        <v>30.52315720808872</v>
      </c>
    </row>
    <row r="277" ht="19" customHeight="1">
      <c r="A277" s="162"/>
      <c r="B277" t="s" s="67">
        <v>279</v>
      </c>
      <c r="C277" s="189"/>
      <c r="D277" s="194">
        <f>'Sheet 1 - Production Sheet'!$AI$103+D275</f>
        <v>2.956947162426614</v>
      </c>
      <c r="E277" s="10"/>
      <c r="F277" s="10"/>
      <c r="G277" s="188"/>
      <c r="H277" s="188"/>
      <c r="I277" s="188"/>
      <c r="J277" s="188"/>
      <c r="K277" s="189"/>
      <c r="L277" s="194">
        <f>'Sheet 1 - Production Sheet'!$AI$103+L275</f>
        <v>8.956947162426614</v>
      </c>
      <c r="M277" s="10"/>
      <c r="N277" s="10"/>
      <c r="O277" s="188"/>
      <c r="P277" s="188"/>
      <c r="Q277" s="188"/>
      <c r="R277" s="188"/>
      <c r="S277" s="195">
        <f>'Sheet 1 - Production Sheet'!$AI$103+S275</f>
        <v>7.956947162426614</v>
      </c>
      <c r="T277" s="195">
        <f>'Sheet 1 - Production Sheet'!$AI$103+T275</f>
        <v>19.95694716242662</v>
      </c>
      <c r="U277" s="195">
        <f>'Sheet 1 - Production Sheet'!$AZ$103+U275</f>
        <v>10.91389432485323</v>
      </c>
      <c r="V277" s="67"/>
      <c r="W277" s="195">
        <f>'Sheet 1 - Production Sheet'!$AZ$103+W275</f>
        <v>27.91389432485323</v>
      </c>
    </row>
    <row r="278" ht="19" customHeight="1">
      <c r="A278" s="162"/>
      <c r="B278" t="s" s="67">
        <v>280</v>
      </c>
      <c r="C278" s="189"/>
      <c r="D278" s="196">
        <f>'Sheet 1 - Production Sheet'!$AI$104/D275</f>
        <v>3.261578604044358</v>
      </c>
      <c r="E278" s="10"/>
      <c r="F278" s="10"/>
      <c r="G278" s="188"/>
      <c r="H278" s="188"/>
      <c r="I278" s="188"/>
      <c r="J278" s="188"/>
      <c r="K278" s="189"/>
      <c r="L278" s="196">
        <f>'Sheet 1 - Production Sheet'!$AI$104/L275</f>
        <v>0.4659398005777654</v>
      </c>
      <c r="M278" s="10"/>
      <c r="N278" s="10"/>
      <c r="O278" s="188"/>
      <c r="P278" s="188"/>
      <c r="Q278" s="188"/>
      <c r="R278" s="188"/>
      <c r="S278" s="66">
        <f>'Sheet 1 - Production Sheet'!$AI$104/S275</f>
        <v>0.543596434007393</v>
      </c>
      <c r="T278" s="66">
        <f>'Sheet 1 - Production Sheet'!$AI$104/T275</f>
        <v>0.1811988113357977</v>
      </c>
      <c r="U278" s="66">
        <f>'Sheet 1 - Production Sheet'!$AZ$104/U275</f>
        <v>0.9318796011555308</v>
      </c>
      <c r="V278" s="67"/>
      <c r="W278" s="66">
        <f>'Sheet 1 - Production Sheet'!$AZ$104/W275</f>
        <v>0.2717982170036965</v>
      </c>
    </row>
    <row r="279" ht="19" customHeight="1">
      <c r="A279" s="162"/>
      <c r="B279" t="s" s="67">
        <v>281</v>
      </c>
      <c r="C279" s="189"/>
      <c r="D279" s="196">
        <f>'Sheet 1 - Production Sheet'!$AI$103/D275</f>
        <v>1.956947162426614</v>
      </c>
      <c r="E279" s="10"/>
      <c r="F279" s="10"/>
      <c r="G279" s="188"/>
      <c r="H279" s="188"/>
      <c r="I279" s="188"/>
      <c r="J279" s="188"/>
      <c r="K279" s="189"/>
      <c r="L279" s="196">
        <f>'Sheet 1 - Production Sheet'!$AI$103/L275</f>
        <v>0.2795638803466592</v>
      </c>
      <c r="M279" s="10"/>
      <c r="N279" s="10"/>
      <c r="O279" s="188"/>
      <c r="P279" s="188"/>
      <c r="Q279" s="188"/>
      <c r="R279" s="188"/>
      <c r="S279" s="66">
        <f>'Sheet 1 - Production Sheet'!$AI$103/S275</f>
        <v>0.3261578604044357</v>
      </c>
      <c r="T279" s="66">
        <f>'Sheet 1 - Production Sheet'!$AI$103/T275</f>
        <v>0.1087192868014786</v>
      </c>
      <c r="U279" s="66">
        <f>'Sheet 1 - Production Sheet'!$AZ$103/U275</f>
        <v>0.5591277606933184</v>
      </c>
      <c r="V279" s="67"/>
      <c r="W279" s="66">
        <f>'Sheet 1 - Production Sheet'!$AZ$103/W275</f>
        <v>0.1630789302022178</v>
      </c>
    </row>
    <row r="280" ht="32" customHeight="1">
      <c r="A280" s="162"/>
      <c r="B280" t="s" s="163">
        <v>282</v>
      </c>
      <c r="C280" t="s" s="164">
        <v>259</v>
      </c>
      <c r="D280" s="10"/>
      <c r="E280" s="10"/>
      <c r="F280" s="10"/>
      <c r="G280" s="10"/>
      <c r="H280" s="10"/>
      <c r="I280" s="10"/>
      <c r="J280" s="10"/>
      <c r="K280" t="s" s="164">
        <v>260</v>
      </c>
      <c r="L280" s="10"/>
      <c r="M280" s="10"/>
      <c r="N280" s="10"/>
      <c r="O280" s="10"/>
      <c r="P280" s="10"/>
      <c r="Q280" s="10"/>
      <c r="R280" s="10"/>
      <c r="S280" t="s" s="47">
        <v>259</v>
      </c>
      <c r="T280" t="s" s="47">
        <v>260</v>
      </c>
      <c r="U280" t="s" s="47">
        <v>261</v>
      </c>
      <c r="V280" t="s" s="47">
        <v>262</v>
      </c>
      <c r="W280" t="s" s="47">
        <v>263</v>
      </c>
    </row>
    <row r="281" ht="19" customHeight="1">
      <c r="A281" s="162"/>
      <c r="B281" t="s" s="161">
        <v>264</v>
      </c>
      <c r="C281" t="s" s="172">
        <v>265</v>
      </c>
      <c r="D281" t="s" s="173">
        <v>261</v>
      </c>
      <c r="E281" s="10"/>
      <c r="F281" s="10"/>
      <c r="G281" t="s" s="174">
        <v>266</v>
      </c>
      <c r="H281" s="10"/>
      <c r="I281" s="10"/>
      <c r="J281" s="10"/>
      <c r="K281" t="s" s="172">
        <v>265</v>
      </c>
      <c r="L281" t="s" s="173">
        <v>261</v>
      </c>
      <c r="M281" s="10"/>
      <c r="N281" s="10"/>
      <c r="O281" t="s" s="174">
        <v>266</v>
      </c>
      <c r="P281" s="10"/>
      <c r="Q281" s="10"/>
      <c r="R281" s="10"/>
      <c r="S281" s="175"/>
      <c r="T281" s="175"/>
      <c r="U281" s="175"/>
      <c r="V281" s="175"/>
      <c r="W281" s="175"/>
    </row>
    <row r="282" ht="44" customHeight="1">
      <c r="A282" s="162"/>
      <c r="B282" s="176">
        <v>39213</v>
      </c>
      <c r="C282" t="s" s="181">
        <v>267</v>
      </c>
      <c r="D282" t="s" s="182">
        <v>268</v>
      </c>
      <c r="E282" t="s" s="182">
        <v>269</v>
      </c>
      <c r="F282" t="s" s="182">
        <v>270</v>
      </c>
      <c r="G282" t="s" s="180">
        <v>271</v>
      </c>
      <c r="H282" t="s" s="180">
        <v>272</v>
      </c>
      <c r="I282" t="s" s="180">
        <v>273</v>
      </c>
      <c r="J282" t="s" s="180">
        <v>274</v>
      </c>
      <c r="K282" t="s" s="181">
        <v>267</v>
      </c>
      <c r="L282" t="s" s="182">
        <v>268</v>
      </c>
      <c r="M282" t="s" s="182">
        <v>269</v>
      </c>
      <c r="N282" t="s" s="182">
        <v>270</v>
      </c>
      <c r="O282" t="s" s="180">
        <v>271</v>
      </c>
      <c r="P282" t="s" s="180">
        <v>272</v>
      </c>
      <c r="Q282" t="s" s="180">
        <v>273</v>
      </c>
      <c r="R282" t="s" s="180">
        <v>274</v>
      </c>
      <c r="S282" t="s" s="183">
        <v>275</v>
      </c>
      <c r="T282" t="s" s="183">
        <v>275</v>
      </c>
      <c r="U282" t="s" s="183">
        <v>275</v>
      </c>
      <c r="V282" t="s" s="183">
        <v>275</v>
      </c>
      <c r="W282" t="s" s="183">
        <v>263</v>
      </c>
    </row>
    <row r="283" ht="19" customHeight="1">
      <c r="A283" s="162"/>
      <c r="B283" s="184">
        <v>39213.270833333336</v>
      </c>
      <c r="C283" s="189"/>
      <c r="D283" s="190"/>
      <c r="E283" s="190"/>
      <c r="F283" s="190"/>
      <c r="G283" s="188"/>
      <c r="H283" s="188"/>
      <c r="I283" s="188"/>
      <c r="J283" s="188"/>
      <c r="K283" s="189"/>
      <c r="L283" s="190"/>
      <c r="M283" s="190"/>
      <c r="N283" s="190"/>
      <c r="O283" s="188"/>
      <c r="P283" s="188"/>
      <c r="Q283" s="188"/>
      <c r="R283" s="188"/>
      <c r="S283" s="67">
        <f>SUM(C283:J283)</f>
        <v>0</v>
      </c>
      <c r="T283" s="67">
        <f>SUM(K283:R283)</f>
        <v>0</v>
      </c>
      <c r="U283" s="67">
        <f>SUM(D283:F283,L283:N283)</f>
        <v>0</v>
      </c>
      <c r="V283" s="67">
        <f>SUM(G283:J283,O283:R283)</f>
        <v>0</v>
      </c>
      <c r="W283" s="67">
        <f>SUM(S283:T283)</f>
        <v>0</v>
      </c>
    </row>
    <row r="284" ht="19" customHeight="1">
      <c r="A284" s="162"/>
      <c r="B284" s="184">
        <v>39213.271527777775</v>
      </c>
      <c r="C284" s="189"/>
      <c r="D284" s="190"/>
      <c r="E284" s="190"/>
      <c r="F284" s="190"/>
      <c r="G284" s="188"/>
      <c r="H284" s="188"/>
      <c r="I284" s="188"/>
      <c r="J284" s="188"/>
      <c r="K284" s="189"/>
      <c r="L284" s="190">
        <v>1</v>
      </c>
      <c r="M284" s="190"/>
      <c r="N284" s="190"/>
      <c r="O284" s="188"/>
      <c r="P284" s="188"/>
      <c r="Q284" s="188"/>
      <c r="R284" s="188"/>
      <c r="S284" s="67">
        <f>SUM(C284:J284)</f>
        <v>0</v>
      </c>
      <c r="T284" s="67">
        <f>SUM(K284:R284)</f>
        <v>1</v>
      </c>
      <c r="U284" s="67">
        <f>SUM(D284:F284,L284:N284)</f>
        <v>1</v>
      </c>
      <c r="V284" s="67">
        <f>SUM(G284:J284,O284:R284)</f>
        <v>0</v>
      </c>
      <c r="W284" s="67">
        <f>SUM(S284:T284)</f>
        <v>1</v>
      </c>
    </row>
    <row r="285" ht="19" customHeight="1">
      <c r="A285" s="162"/>
      <c r="B285" s="184">
        <v>39213.275694444441</v>
      </c>
      <c r="C285" s="189"/>
      <c r="D285" s="190"/>
      <c r="E285" s="190">
        <v>1</v>
      </c>
      <c r="F285" s="190"/>
      <c r="G285" s="188"/>
      <c r="H285" s="188">
        <v>1</v>
      </c>
      <c r="I285" s="188">
        <v>1</v>
      </c>
      <c r="J285" s="188"/>
      <c r="K285" s="189"/>
      <c r="L285" s="190"/>
      <c r="M285" s="190"/>
      <c r="N285" s="190"/>
      <c r="O285" s="188"/>
      <c r="P285" s="188"/>
      <c r="Q285" s="188"/>
      <c r="R285" s="188"/>
      <c r="S285" s="67">
        <f>SUM(C285:J285)</f>
        <v>3</v>
      </c>
      <c r="T285" s="67">
        <f>SUM(K285:R285)</f>
        <v>0</v>
      </c>
      <c r="U285" s="67">
        <f>SUM(D285:F285,L285:N285)</f>
        <v>1</v>
      </c>
      <c r="V285" s="67">
        <f>SUM(G285:J285,O285:R285)</f>
        <v>2</v>
      </c>
      <c r="W285" s="67">
        <f>SUM(S285:T285)</f>
        <v>3</v>
      </c>
    </row>
    <row r="286" ht="19" customHeight="1">
      <c r="A286" s="162"/>
      <c r="B286" s="184">
        <v>39213.276388888888</v>
      </c>
      <c r="C286" s="189"/>
      <c r="D286" s="190"/>
      <c r="E286" s="190"/>
      <c r="F286" s="190"/>
      <c r="G286" s="188"/>
      <c r="H286" s="188"/>
      <c r="I286" s="188"/>
      <c r="J286" s="188"/>
      <c r="K286" s="189"/>
      <c r="L286" s="190"/>
      <c r="M286" s="190"/>
      <c r="N286" s="190"/>
      <c r="O286" s="188"/>
      <c r="P286" s="188"/>
      <c r="Q286" s="188">
        <v>1</v>
      </c>
      <c r="R286" s="188"/>
      <c r="S286" s="67">
        <f>SUM(C286:J286)</f>
        <v>0</v>
      </c>
      <c r="T286" s="67">
        <f>SUM(K286:R286)</f>
        <v>1</v>
      </c>
      <c r="U286" s="67">
        <f>SUM(D286:F286,L286:N286)</f>
        <v>0</v>
      </c>
      <c r="V286" s="67">
        <f>SUM(G286:J286,O286:R286)</f>
        <v>1</v>
      </c>
      <c r="W286" s="67">
        <f>SUM(S286:T286)</f>
        <v>1</v>
      </c>
    </row>
    <row r="287" ht="19" customHeight="1">
      <c r="A287" s="162"/>
      <c r="B287" s="184">
        <v>39213.277777777781</v>
      </c>
      <c r="C287" s="189"/>
      <c r="D287" s="190"/>
      <c r="E287" s="190"/>
      <c r="F287" s="190"/>
      <c r="G287" s="188"/>
      <c r="H287" s="188">
        <v>1</v>
      </c>
      <c r="I287" s="188">
        <v>1</v>
      </c>
      <c r="J287" s="188"/>
      <c r="K287" s="189"/>
      <c r="L287" s="190"/>
      <c r="M287" s="190"/>
      <c r="N287" s="190"/>
      <c r="O287" s="188"/>
      <c r="P287" s="188"/>
      <c r="Q287" s="188"/>
      <c r="R287" s="188"/>
      <c r="S287" s="67">
        <f>SUM(C287:J287)</f>
        <v>2</v>
      </c>
      <c r="T287" s="67">
        <f>SUM(K287:R287)</f>
        <v>0</v>
      </c>
      <c r="U287" s="67">
        <f>SUM(D287:F287,L287:N287)</f>
        <v>0</v>
      </c>
      <c r="V287" s="67">
        <f>SUM(G287:J287,O287:R287)</f>
        <v>2</v>
      </c>
      <c r="W287" s="67">
        <f>SUM(S287:T287)</f>
        <v>2</v>
      </c>
    </row>
    <row r="288" ht="19" customHeight="1">
      <c r="A288" s="162"/>
      <c r="B288" s="184">
        <v>39213.279166666667</v>
      </c>
      <c r="C288" s="189">
        <v>1</v>
      </c>
      <c r="D288" s="190"/>
      <c r="E288" s="190"/>
      <c r="F288" s="190"/>
      <c r="G288" s="188"/>
      <c r="H288" s="188">
        <v>1</v>
      </c>
      <c r="I288" s="188">
        <v>1</v>
      </c>
      <c r="J288" s="188"/>
      <c r="K288" s="189"/>
      <c r="L288" s="190"/>
      <c r="M288" s="190"/>
      <c r="N288" s="190"/>
      <c r="O288" s="188"/>
      <c r="P288" s="188"/>
      <c r="Q288" s="188"/>
      <c r="R288" s="188"/>
      <c r="S288" s="67">
        <f>SUM(C288:J288)</f>
        <v>3</v>
      </c>
      <c r="T288" s="67">
        <f>SUM(K288:R288)</f>
        <v>0</v>
      </c>
      <c r="U288" s="67">
        <f>SUM(D288:F288,L288:N288)</f>
        <v>0</v>
      </c>
      <c r="V288" s="67">
        <f>SUM(G288:J288,O288:R288)</f>
        <v>2</v>
      </c>
      <c r="W288" s="67">
        <f>SUM(S288:T288)</f>
        <v>3</v>
      </c>
    </row>
    <row r="289" ht="19" customHeight="1">
      <c r="A289" s="162"/>
      <c r="B289" s="184">
        <v>39213.283333333333</v>
      </c>
      <c r="C289" s="189"/>
      <c r="D289" s="190"/>
      <c r="E289" s="190"/>
      <c r="F289" s="190"/>
      <c r="G289" s="188"/>
      <c r="H289" s="188"/>
      <c r="I289" s="188">
        <v>1</v>
      </c>
      <c r="J289" s="188"/>
      <c r="K289" s="189"/>
      <c r="L289" s="190"/>
      <c r="M289" s="190"/>
      <c r="N289" s="190"/>
      <c r="O289" s="188"/>
      <c r="P289" s="188"/>
      <c r="Q289" s="188">
        <v>1</v>
      </c>
      <c r="R289" s="188"/>
      <c r="S289" s="67">
        <f>SUM(C289:J289)</f>
        <v>1</v>
      </c>
      <c r="T289" s="67">
        <f>SUM(K289:R289)</f>
        <v>1</v>
      </c>
      <c r="U289" s="67">
        <f>SUM(D289:F289,L289:N289)</f>
        <v>0</v>
      </c>
      <c r="V289" s="67">
        <f>SUM(G289:J289,O289:R289)</f>
        <v>2</v>
      </c>
      <c r="W289" s="67">
        <f>SUM(S289:T289)</f>
        <v>2</v>
      </c>
    </row>
    <row r="290" ht="19" customHeight="1">
      <c r="A290" s="162"/>
      <c r="B290" s="184">
        <v>39213.286805555559</v>
      </c>
      <c r="C290" s="189"/>
      <c r="D290" s="190">
        <v>1</v>
      </c>
      <c r="E290" s="190"/>
      <c r="F290" s="190"/>
      <c r="G290" s="188"/>
      <c r="H290" s="188"/>
      <c r="I290" s="188"/>
      <c r="J290" s="188"/>
      <c r="K290" s="189"/>
      <c r="L290" s="190"/>
      <c r="M290" s="190"/>
      <c r="N290" s="190"/>
      <c r="O290" s="188"/>
      <c r="P290" s="188"/>
      <c r="Q290" s="188"/>
      <c r="R290" s="188"/>
      <c r="S290" s="67">
        <f>SUM(C290:J290)</f>
        <v>1</v>
      </c>
      <c r="T290" s="67">
        <f>SUM(K290:R290)</f>
        <v>0</v>
      </c>
      <c r="U290" s="67">
        <f>SUM(D290:F290,L290:N290)</f>
        <v>1</v>
      </c>
      <c r="V290" s="67">
        <f>SUM(G290:J290,O290:R290)</f>
        <v>0</v>
      </c>
      <c r="W290" s="67">
        <f>SUM(S290:T290)</f>
        <v>1</v>
      </c>
    </row>
    <row r="291" ht="19" customHeight="1">
      <c r="A291" s="162"/>
      <c r="B291" s="184">
        <v>39213.2875</v>
      </c>
      <c r="C291" s="189"/>
      <c r="D291" s="190"/>
      <c r="E291" s="190"/>
      <c r="F291" s="190"/>
      <c r="G291" s="188"/>
      <c r="H291" s="188"/>
      <c r="I291" s="188"/>
      <c r="J291" s="188"/>
      <c r="K291" s="189"/>
      <c r="L291" s="190"/>
      <c r="M291" s="190"/>
      <c r="N291" s="190"/>
      <c r="O291" s="188"/>
      <c r="P291" s="188"/>
      <c r="Q291" s="188">
        <v>1</v>
      </c>
      <c r="R291" s="188"/>
      <c r="S291" s="67">
        <f>SUM(C291:J291)</f>
        <v>0</v>
      </c>
      <c r="T291" s="67">
        <f>SUM(K291:R291)</f>
        <v>1</v>
      </c>
      <c r="U291" s="67">
        <f>SUM(D291:F291,L291:N291)</f>
        <v>0</v>
      </c>
      <c r="V291" s="67">
        <f>SUM(G291:J291,O291:R291)</f>
        <v>1</v>
      </c>
      <c r="W291" s="67">
        <f>SUM(S291:T291)</f>
        <v>1</v>
      </c>
    </row>
    <row r="292" ht="19" customHeight="1">
      <c r="A292" s="162"/>
      <c r="B292" s="184">
        <v>39213.289583333331</v>
      </c>
      <c r="C292" s="189"/>
      <c r="D292" s="190"/>
      <c r="E292" s="190"/>
      <c r="F292" s="190"/>
      <c r="G292" s="188"/>
      <c r="H292" s="188"/>
      <c r="I292" s="188"/>
      <c r="J292" s="188"/>
      <c r="K292" s="189"/>
      <c r="L292" s="190">
        <v>1</v>
      </c>
      <c r="M292" s="190"/>
      <c r="N292" s="190"/>
      <c r="O292" s="188"/>
      <c r="P292" s="188"/>
      <c r="Q292" s="188"/>
      <c r="R292" s="188"/>
      <c r="S292" s="67">
        <f>SUM(C292:J292)</f>
        <v>0</v>
      </c>
      <c r="T292" s="67">
        <f>SUM(K292:R292)</f>
        <v>1</v>
      </c>
      <c r="U292" s="67">
        <f>SUM(D292:F292,L292:N292)</f>
        <v>1</v>
      </c>
      <c r="V292" s="67">
        <f>SUM(G292:J292,O292:R292)</f>
        <v>0</v>
      </c>
      <c r="W292" s="67">
        <f>SUM(S292:T292)</f>
        <v>1</v>
      </c>
    </row>
    <row r="293" ht="19" customHeight="1">
      <c r="A293" s="162"/>
      <c r="B293" s="184">
        <v>39213.290277777778</v>
      </c>
      <c r="C293" s="189"/>
      <c r="D293" s="190"/>
      <c r="E293" s="190"/>
      <c r="F293" s="190"/>
      <c r="G293" s="188"/>
      <c r="H293" s="188">
        <v>1</v>
      </c>
      <c r="I293" s="188"/>
      <c r="J293" s="188"/>
      <c r="K293" s="189"/>
      <c r="L293" s="190"/>
      <c r="M293" s="190"/>
      <c r="N293" s="190"/>
      <c r="O293" s="188"/>
      <c r="P293" s="188"/>
      <c r="Q293" s="188"/>
      <c r="R293" s="188"/>
      <c r="S293" s="67">
        <f>SUM(C293:J293)</f>
        <v>1</v>
      </c>
      <c r="T293" s="67">
        <f>SUM(K293:R293)</f>
        <v>0</v>
      </c>
      <c r="U293" s="67">
        <f>SUM(D293:F293,L293:N293)</f>
        <v>0</v>
      </c>
      <c r="V293" s="67">
        <f>SUM(G293:J293,O293:R293)</f>
        <v>1</v>
      </c>
      <c r="W293" s="67">
        <f>SUM(S293:T293)</f>
        <v>1</v>
      </c>
    </row>
    <row r="294" ht="19" customHeight="1">
      <c r="A294" s="162"/>
      <c r="B294" s="184">
        <v>39213.29375</v>
      </c>
      <c r="C294" s="189"/>
      <c r="D294" s="190"/>
      <c r="E294" s="190"/>
      <c r="F294" s="190"/>
      <c r="G294" s="188"/>
      <c r="H294" s="188">
        <v>1</v>
      </c>
      <c r="I294" s="188"/>
      <c r="J294" s="188"/>
      <c r="K294" s="189"/>
      <c r="L294" s="190"/>
      <c r="M294" s="190"/>
      <c r="N294" s="190"/>
      <c r="O294" s="188"/>
      <c r="P294" s="188"/>
      <c r="Q294" s="188"/>
      <c r="R294" s="188"/>
      <c r="S294" s="67">
        <f>SUM(C294:J294)</f>
        <v>1</v>
      </c>
      <c r="T294" s="67">
        <f>SUM(K294:R294)</f>
        <v>0</v>
      </c>
      <c r="U294" s="67">
        <f>SUM(D294:F294,L294:N294)</f>
        <v>0</v>
      </c>
      <c r="V294" s="67">
        <f>SUM(G294:J294,O294:R294)</f>
        <v>1</v>
      </c>
      <c r="W294" s="67">
        <f>SUM(S294:T294)</f>
        <v>1</v>
      </c>
    </row>
    <row r="295" ht="19" customHeight="1">
      <c r="A295" s="162"/>
      <c r="B295" s="184">
        <v>39213.294444444444</v>
      </c>
      <c r="C295" s="189"/>
      <c r="D295" s="190"/>
      <c r="E295" s="190"/>
      <c r="F295" s="190"/>
      <c r="G295" s="188">
        <v>1</v>
      </c>
      <c r="H295" s="188"/>
      <c r="I295" s="188"/>
      <c r="J295" s="188"/>
      <c r="K295" s="189"/>
      <c r="L295" s="190"/>
      <c r="M295" s="190"/>
      <c r="N295" s="190"/>
      <c r="O295" s="188"/>
      <c r="P295" s="188"/>
      <c r="Q295" s="188"/>
      <c r="R295" s="188"/>
      <c r="S295" s="67">
        <f>SUM(C295:J295)</f>
        <v>1</v>
      </c>
      <c r="T295" s="67">
        <f>SUM(K295:R295)</f>
        <v>0</v>
      </c>
      <c r="U295" s="67">
        <f>SUM(D295:F295,L295:N295)</f>
        <v>0</v>
      </c>
      <c r="V295" s="67">
        <f>SUM(G295:J295,O295:R295)</f>
        <v>1</v>
      </c>
      <c r="W295" s="67">
        <f>SUM(S295:T295)</f>
        <v>1</v>
      </c>
    </row>
    <row r="296" ht="19" customHeight="1">
      <c r="A296" s="162"/>
      <c r="B296" s="184">
        <v>39213.298611111109</v>
      </c>
      <c r="C296" s="189">
        <v>1</v>
      </c>
      <c r="D296" s="190"/>
      <c r="E296" s="190"/>
      <c r="F296" s="190"/>
      <c r="G296" s="188"/>
      <c r="H296" s="188"/>
      <c r="I296" s="188"/>
      <c r="J296" s="188"/>
      <c r="K296" s="189"/>
      <c r="L296" s="190"/>
      <c r="M296" s="190"/>
      <c r="N296" s="190"/>
      <c r="O296" s="188"/>
      <c r="P296" s="188"/>
      <c r="Q296" s="188"/>
      <c r="R296" s="188"/>
      <c r="S296" s="67">
        <f>SUM(C296:J296)</f>
        <v>1</v>
      </c>
      <c r="T296" s="67">
        <f>SUM(K296:R296)</f>
        <v>0</v>
      </c>
      <c r="U296" s="67">
        <f>SUM(D296:F296,L296:N296)</f>
        <v>0</v>
      </c>
      <c r="V296" s="67">
        <f>SUM(G296:J296,O296:R296)</f>
        <v>0</v>
      </c>
      <c r="W296" s="67">
        <f>SUM(S296:T296)</f>
        <v>1</v>
      </c>
    </row>
    <row r="297" ht="19" customHeight="1">
      <c r="A297" s="162"/>
      <c r="B297" s="184">
        <v>39213.301388888889</v>
      </c>
      <c r="C297" s="189"/>
      <c r="D297" s="190"/>
      <c r="E297" s="190"/>
      <c r="F297" s="190"/>
      <c r="G297" s="188"/>
      <c r="H297" s="188">
        <v>1</v>
      </c>
      <c r="I297" s="188"/>
      <c r="J297" s="188"/>
      <c r="K297" s="189"/>
      <c r="L297" s="190"/>
      <c r="M297" s="190"/>
      <c r="N297" s="190"/>
      <c r="O297" s="188"/>
      <c r="P297" s="188"/>
      <c r="Q297" s="188"/>
      <c r="R297" s="188"/>
      <c r="S297" s="67">
        <f>SUM(C297:J297)</f>
        <v>1</v>
      </c>
      <c r="T297" s="67">
        <f>SUM(K297:R297)</f>
        <v>0</v>
      </c>
      <c r="U297" s="67">
        <f>SUM(D297:F297,L297:N297)</f>
        <v>0</v>
      </c>
      <c r="V297" s="67">
        <f>SUM(G297:J297,O297:R297)</f>
        <v>1</v>
      </c>
      <c r="W297" s="67">
        <f>SUM(S297:T297)</f>
        <v>1</v>
      </c>
    </row>
    <row r="298" ht="19" customHeight="1">
      <c r="A298" s="162"/>
      <c r="B298" s="184">
        <v>39213.306944444441</v>
      </c>
      <c r="C298" s="189"/>
      <c r="D298" s="190"/>
      <c r="E298" s="190"/>
      <c r="F298" s="190"/>
      <c r="G298" s="188"/>
      <c r="H298" s="188">
        <v>1</v>
      </c>
      <c r="I298" s="188"/>
      <c r="J298" s="188"/>
      <c r="K298" s="189"/>
      <c r="L298" s="190"/>
      <c r="M298" s="190"/>
      <c r="N298" s="190"/>
      <c r="O298" s="188"/>
      <c r="P298" s="188"/>
      <c r="Q298" s="188"/>
      <c r="R298" s="188"/>
      <c r="S298" s="67">
        <f>SUM(C298:J298)</f>
        <v>1</v>
      </c>
      <c r="T298" s="67">
        <f>SUM(K298:R298)</f>
        <v>0</v>
      </c>
      <c r="U298" s="67">
        <f>SUM(D298:F298,L298:N298)</f>
        <v>0</v>
      </c>
      <c r="V298" s="67">
        <f>SUM(G298:J298,O298:R298)</f>
        <v>1</v>
      </c>
      <c r="W298" s="67">
        <f>SUM(S298:T298)</f>
        <v>1</v>
      </c>
    </row>
    <row r="299" ht="19" customHeight="1">
      <c r="A299" s="162"/>
      <c r="B299" s="184">
        <v>39213.3125</v>
      </c>
      <c r="C299" s="189"/>
      <c r="D299" s="190"/>
      <c r="E299" s="190"/>
      <c r="F299" s="190"/>
      <c r="G299" s="188"/>
      <c r="H299" s="188"/>
      <c r="I299" s="188"/>
      <c r="J299" s="188"/>
      <c r="K299" s="189"/>
      <c r="L299" s="190"/>
      <c r="M299" s="190"/>
      <c r="N299" s="190"/>
      <c r="O299" s="188"/>
      <c r="P299" s="188"/>
      <c r="Q299" s="188"/>
      <c r="R299" s="188"/>
      <c r="S299" s="67">
        <f>SUM(C299:J299)</f>
        <v>0</v>
      </c>
      <c r="T299" s="67">
        <f>SUM(K299:R299)</f>
        <v>0</v>
      </c>
      <c r="U299" s="67">
        <f>SUM(D299:F299,L299:N299)</f>
        <v>0</v>
      </c>
      <c r="V299" s="67">
        <f>SUM(G299:J299,O299:R299)</f>
        <v>0</v>
      </c>
      <c r="W299" s="67">
        <f>SUM(S299:T299)</f>
        <v>0</v>
      </c>
    </row>
    <row r="300" ht="19" customHeight="1">
      <c r="A300" s="162"/>
      <c r="B300" s="184">
        <v>39213.270833333336</v>
      </c>
      <c r="C300" s="189"/>
      <c r="D300" s="190"/>
      <c r="E300" s="190"/>
      <c r="F300" s="190"/>
      <c r="G300" s="188"/>
      <c r="H300" s="188"/>
      <c r="I300" s="188"/>
      <c r="J300" s="188"/>
      <c r="K300" s="189"/>
      <c r="L300" s="190"/>
      <c r="M300" s="190"/>
      <c r="N300" s="190"/>
      <c r="O300" s="188"/>
      <c r="P300" s="188"/>
      <c r="Q300" s="188"/>
      <c r="R300" s="188"/>
      <c r="S300" s="67">
        <f>SUM(C300:J300)</f>
        <v>0</v>
      </c>
      <c r="T300" s="67">
        <f>SUM(K300:R300)</f>
        <v>0</v>
      </c>
      <c r="U300" s="67">
        <f>SUM(D300:F300,L300:N300)</f>
        <v>0</v>
      </c>
      <c r="V300" s="67">
        <f>SUM(G300:J300,O300:R300)</f>
        <v>0</v>
      </c>
      <c r="W300" s="67">
        <f>SUM(S300:T300)</f>
        <v>0</v>
      </c>
    </row>
    <row r="301" ht="19" customHeight="1">
      <c r="A301" s="162"/>
      <c r="B301" s="184">
        <v>39213.270833333336</v>
      </c>
      <c r="C301" s="189"/>
      <c r="D301" s="190"/>
      <c r="E301" s="190"/>
      <c r="F301" s="190"/>
      <c r="G301" s="188"/>
      <c r="H301" s="188"/>
      <c r="I301" s="188"/>
      <c r="J301" s="188"/>
      <c r="K301" s="189"/>
      <c r="L301" s="190"/>
      <c r="M301" s="190"/>
      <c r="N301" s="190"/>
      <c r="O301" s="188"/>
      <c r="P301" s="188"/>
      <c r="Q301" s="188"/>
      <c r="R301" s="188"/>
      <c r="S301" s="67">
        <f>SUM(C301:J301)</f>
        <v>0</v>
      </c>
      <c r="T301" s="67">
        <f>SUM(K301:R301)</f>
        <v>0</v>
      </c>
      <c r="U301" s="67">
        <f>SUM(D301:F301,L301:N301)</f>
        <v>0</v>
      </c>
      <c r="V301" s="67">
        <f>SUM(G301:J301,O301:R301)</f>
        <v>0</v>
      </c>
      <c r="W301" s="67">
        <f>SUM(S301:T301)</f>
        <v>0</v>
      </c>
    </row>
    <row r="302" ht="19" customHeight="1">
      <c r="A302" s="162"/>
      <c r="B302" s="184">
        <v>39213.270833333336</v>
      </c>
      <c r="C302" s="189"/>
      <c r="D302" s="190"/>
      <c r="E302" s="190"/>
      <c r="F302" s="190"/>
      <c r="G302" s="188"/>
      <c r="H302" s="188"/>
      <c r="I302" s="188"/>
      <c r="J302" s="188"/>
      <c r="K302" s="189"/>
      <c r="L302" s="190"/>
      <c r="M302" s="190"/>
      <c r="N302" s="190"/>
      <c r="O302" s="188"/>
      <c r="P302" s="188"/>
      <c r="Q302" s="188"/>
      <c r="R302" s="188"/>
      <c r="S302" s="67"/>
      <c r="T302" s="67"/>
      <c r="U302" s="67"/>
      <c r="V302" s="67"/>
      <c r="W302" s="67"/>
    </row>
    <row r="303" ht="19" customHeight="1">
      <c r="A303" s="162"/>
      <c r="B303" s="184">
        <v>39213.270833333336</v>
      </c>
      <c r="C303" s="189"/>
      <c r="D303" s="190"/>
      <c r="E303" s="190"/>
      <c r="F303" s="190"/>
      <c r="G303" s="188"/>
      <c r="H303" s="188"/>
      <c r="I303" s="188"/>
      <c r="J303" s="188"/>
      <c r="K303" s="189"/>
      <c r="L303" s="190"/>
      <c r="M303" s="190"/>
      <c r="N303" s="190"/>
      <c r="O303" s="188"/>
      <c r="P303" s="188"/>
      <c r="Q303" s="188"/>
      <c r="R303" s="188"/>
      <c r="S303" s="67"/>
      <c r="T303" s="67"/>
      <c r="U303" s="67"/>
      <c r="V303" s="67"/>
      <c r="W303" s="67"/>
    </row>
    <row r="304" ht="19" customHeight="1">
      <c r="A304" s="162"/>
      <c r="B304" t="s" s="161">
        <v>263</v>
      </c>
      <c r="C304" t="s" s="189">
        <v>276</v>
      </c>
      <c r="D304" s="190">
        <f>SUM(D283:D303)</f>
        <v>1</v>
      </c>
      <c r="E304" s="190">
        <f>SUM(E283:E303)</f>
        <v>1</v>
      </c>
      <c r="F304" s="190">
        <f>SUM(F283:F303)</f>
        <v>0</v>
      </c>
      <c r="G304" s="188">
        <f>SUM(G283:G303)</f>
        <v>1</v>
      </c>
      <c r="H304" s="188">
        <f>SUM(H283:H303)</f>
        <v>7</v>
      </c>
      <c r="I304" s="188">
        <f>SUM(I283:I303)</f>
        <v>4</v>
      </c>
      <c r="J304" s="188">
        <f>SUM(J283:J303)</f>
        <v>0</v>
      </c>
      <c r="K304" t="s" s="189">
        <v>276</v>
      </c>
      <c r="L304" s="190">
        <f>SUM(L283:L303)</f>
        <v>2</v>
      </c>
      <c r="M304" s="190">
        <f>SUM(M283:M303)</f>
        <v>0</v>
      </c>
      <c r="N304" s="190">
        <f>SUM(N283:N303)</f>
        <v>0</v>
      </c>
      <c r="O304" s="188">
        <f>SUM(O283:O303)</f>
        <v>0</v>
      </c>
      <c r="P304" s="188">
        <f>SUM(P283:P303)</f>
        <v>0</v>
      </c>
      <c r="Q304" s="188">
        <f>SUM(Q283:Q303)</f>
        <v>3</v>
      </c>
      <c r="R304" s="188">
        <f>SUM(R283:R303)</f>
        <v>0</v>
      </c>
      <c r="S304" t="s" s="67">
        <v>276</v>
      </c>
      <c r="T304" t="s" s="67">
        <v>276</v>
      </c>
      <c r="U304" t="s" s="67">
        <v>276</v>
      </c>
      <c r="V304" t="s" s="67">
        <v>276</v>
      </c>
      <c r="W304" t="s" s="67">
        <v>276</v>
      </c>
    </row>
    <row r="305" ht="19" customHeight="1">
      <c r="A305" s="162"/>
      <c r="B305" s="161"/>
      <c r="C305" s="189">
        <f>SUM(C283:C303)</f>
        <v>2</v>
      </c>
      <c r="D305" s="190">
        <f>SUM(D304:F304)</f>
        <v>2</v>
      </c>
      <c r="E305" s="10"/>
      <c r="F305" s="10"/>
      <c r="G305" s="188">
        <f>SUM(G304:J304)</f>
        <v>12</v>
      </c>
      <c r="H305" s="10"/>
      <c r="I305" s="10"/>
      <c r="J305" s="10"/>
      <c r="K305" s="189">
        <f>SUM(K283:K303)</f>
        <v>0</v>
      </c>
      <c r="L305" s="190">
        <f>SUM(L304:N304)</f>
        <v>2</v>
      </c>
      <c r="M305" s="10"/>
      <c r="N305" s="10"/>
      <c r="O305" s="188">
        <f>SUM(O304:R304)</f>
        <v>3</v>
      </c>
      <c r="P305" s="10"/>
      <c r="Q305" s="10"/>
      <c r="R305" s="10"/>
      <c r="S305" s="67">
        <f>SUM(C305:I305)</f>
        <v>16</v>
      </c>
      <c r="T305" s="67">
        <f>SUM(K305:P305)</f>
        <v>5</v>
      </c>
      <c r="U305" s="67">
        <f>SUM(U283:U303)</f>
        <v>4</v>
      </c>
      <c r="V305" s="67">
        <f>SUM(V283:V303)</f>
        <v>15</v>
      </c>
      <c r="W305" s="67">
        <f>SUM(S305:T305)</f>
        <v>21</v>
      </c>
    </row>
    <row r="306" ht="19" customHeight="1">
      <c r="A306" s="162"/>
      <c r="B306" t="s" s="67">
        <v>278</v>
      </c>
      <c r="C306" s="189"/>
      <c r="D306" s="194">
        <f>'Sheet 1 - Production Sheet'!$AI$104+D305</f>
        <v>5.261578604044358</v>
      </c>
      <c r="E306" s="10"/>
      <c r="F306" s="10"/>
      <c r="G306" s="188"/>
      <c r="H306" s="188"/>
      <c r="I306" s="188"/>
      <c r="J306" s="188"/>
      <c r="K306" s="189"/>
      <c r="L306" s="194">
        <f>'Sheet 1 - Production Sheet'!$AI$104+L305</f>
        <v>5.261578604044358</v>
      </c>
      <c r="M306" s="10"/>
      <c r="N306" s="10"/>
      <c r="O306" s="188"/>
      <c r="P306" s="188"/>
      <c r="Q306" s="188"/>
      <c r="R306" s="188"/>
      <c r="S306" s="195">
        <f>'Sheet 1 - Production Sheet'!$AI$104+S305</f>
        <v>19.26157860404436</v>
      </c>
      <c r="T306" s="195">
        <f>'Sheet 1 - Production Sheet'!$AI$104+T305</f>
        <v>8.261578604044358</v>
      </c>
      <c r="U306" s="195">
        <f>'Sheet 1 - Production Sheet'!$AZ$104+U305</f>
        <v>10.52315720808872</v>
      </c>
      <c r="V306" s="67"/>
      <c r="W306" s="195">
        <f>'Sheet 1 - Production Sheet'!$AZ$104+W305</f>
        <v>27.52315720808872</v>
      </c>
    </row>
    <row r="307" ht="19" customHeight="1">
      <c r="A307" s="162"/>
      <c r="B307" t="s" s="67">
        <v>279</v>
      </c>
      <c r="C307" s="189"/>
      <c r="D307" s="194">
        <f>'Sheet 1 - Production Sheet'!$AI$103+D305</f>
        <v>3.956947162426614</v>
      </c>
      <c r="E307" s="10"/>
      <c r="F307" s="10"/>
      <c r="G307" s="188"/>
      <c r="H307" s="188"/>
      <c r="I307" s="188"/>
      <c r="J307" s="188"/>
      <c r="K307" s="189"/>
      <c r="L307" s="194">
        <f>'Sheet 1 - Production Sheet'!$AI$103+L305</f>
        <v>3.956947162426614</v>
      </c>
      <c r="M307" s="10"/>
      <c r="N307" s="10"/>
      <c r="O307" s="188"/>
      <c r="P307" s="188"/>
      <c r="Q307" s="188"/>
      <c r="R307" s="188"/>
      <c r="S307" s="195">
        <f>'Sheet 1 - Production Sheet'!$AI$103+S305</f>
        <v>17.95694716242662</v>
      </c>
      <c r="T307" s="195">
        <f>'Sheet 1 - Production Sheet'!$AI$103+T305</f>
        <v>6.956947162426614</v>
      </c>
      <c r="U307" s="195">
        <f>'Sheet 1 - Production Sheet'!$AZ$103+U305</f>
        <v>7.913894324853228</v>
      </c>
      <c r="V307" s="67"/>
      <c r="W307" s="195">
        <f>'Sheet 1 - Production Sheet'!$AZ$103+W305</f>
        <v>24.91389432485323</v>
      </c>
    </row>
    <row r="308" ht="19" customHeight="1">
      <c r="A308" s="162"/>
      <c r="B308" t="s" s="67">
        <v>280</v>
      </c>
      <c r="C308" s="189"/>
      <c r="D308" s="196">
        <f>'Sheet 1 - Production Sheet'!$AI$104/D305</f>
        <v>1.630789302022179</v>
      </c>
      <c r="E308" s="10"/>
      <c r="F308" s="10"/>
      <c r="G308" s="188"/>
      <c r="H308" s="188"/>
      <c r="I308" s="188"/>
      <c r="J308" s="188"/>
      <c r="K308" s="189"/>
      <c r="L308" s="196">
        <f>'Sheet 1 - Production Sheet'!$AI$104/L305</f>
        <v>1.630789302022179</v>
      </c>
      <c r="M308" s="10"/>
      <c r="N308" s="10"/>
      <c r="O308" s="188"/>
      <c r="P308" s="188"/>
      <c r="Q308" s="188"/>
      <c r="R308" s="188"/>
      <c r="S308" s="66">
        <f>'Sheet 1 - Production Sheet'!$AI$104/S305</f>
        <v>0.2038486627527724</v>
      </c>
      <c r="T308" s="66">
        <f>'Sheet 1 - Production Sheet'!$AI$104/T305</f>
        <v>0.6523157208088716</v>
      </c>
      <c r="U308" s="66">
        <f>'Sheet 1 - Production Sheet'!$AZ$104/U305</f>
        <v>1.630789302022179</v>
      </c>
      <c r="V308" s="67"/>
      <c r="W308" s="66">
        <f>'Sheet 1 - Production Sheet'!$AZ$104/W305</f>
        <v>0.3106265337185102</v>
      </c>
    </row>
    <row r="309" ht="19" customHeight="1">
      <c r="A309" s="162"/>
      <c r="B309" t="s" s="67">
        <v>281</v>
      </c>
      <c r="C309" s="189"/>
      <c r="D309" s="196">
        <f>'Sheet 1 - Production Sheet'!$AI$103/D305</f>
        <v>0.9784735812133071</v>
      </c>
      <c r="E309" s="10"/>
      <c r="F309" s="10"/>
      <c r="G309" s="188"/>
      <c r="H309" s="188"/>
      <c r="I309" s="188"/>
      <c r="J309" s="188"/>
      <c r="K309" s="189"/>
      <c r="L309" s="196">
        <f>'Sheet 1 - Production Sheet'!$AI$103/L305</f>
        <v>0.9784735812133071</v>
      </c>
      <c r="M309" s="10"/>
      <c r="N309" s="10"/>
      <c r="O309" s="188"/>
      <c r="P309" s="188"/>
      <c r="Q309" s="188"/>
      <c r="R309" s="188"/>
      <c r="S309" s="66">
        <f>'Sheet 1 - Production Sheet'!$AI$103/S305</f>
        <v>0.1223091976516634</v>
      </c>
      <c r="T309" s="66">
        <f>'Sheet 1 - Production Sheet'!$AI$103/T305</f>
        <v>0.3913894324853228</v>
      </c>
      <c r="U309" s="66">
        <f>'Sheet 1 - Production Sheet'!$AZ$103/U305</f>
        <v>0.9784735812133071</v>
      </c>
      <c r="V309" s="67"/>
      <c r="W309" s="66">
        <f>'Sheet 1 - Production Sheet'!$AZ$103/W305</f>
        <v>0.1863759202311061</v>
      </c>
    </row>
    <row r="310" ht="32" customHeight="1">
      <c r="A310" s="162"/>
      <c r="B310" t="s" s="163">
        <v>282</v>
      </c>
      <c r="C310" t="s" s="164">
        <v>259</v>
      </c>
      <c r="D310" s="10"/>
      <c r="E310" s="10"/>
      <c r="F310" s="10"/>
      <c r="G310" s="10"/>
      <c r="H310" s="10"/>
      <c r="I310" s="10"/>
      <c r="J310" s="10"/>
      <c r="K310" t="s" s="164">
        <v>260</v>
      </c>
      <c r="L310" s="10"/>
      <c r="M310" s="10"/>
      <c r="N310" s="10"/>
      <c r="O310" s="10"/>
      <c r="P310" s="10"/>
      <c r="Q310" s="10"/>
      <c r="R310" s="10"/>
      <c r="S310" t="s" s="47">
        <v>259</v>
      </c>
      <c r="T310" t="s" s="47">
        <v>260</v>
      </c>
      <c r="U310" t="s" s="47">
        <v>261</v>
      </c>
      <c r="V310" t="s" s="47">
        <v>262</v>
      </c>
      <c r="W310" t="s" s="47">
        <v>263</v>
      </c>
    </row>
    <row r="311" ht="19" customHeight="1">
      <c r="A311" s="162"/>
      <c r="B311" t="s" s="161">
        <v>264</v>
      </c>
      <c r="C311" t="s" s="172">
        <v>265</v>
      </c>
      <c r="D311" t="s" s="173">
        <v>261</v>
      </c>
      <c r="E311" s="10"/>
      <c r="F311" s="10"/>
      <c r="G311" t="s" s="174">
        <v>266</v>
      </c>
      <c r="H311" s="10"/>
      <c r="I311" s="10"/>
      <c r="J311" s="10"/>
      <c r="K311" t="s" s="172">
        <v>265</v>
      </c>
      <c r="L311" t="s" s="173">
        <v>261</v>
      </c>
      <c r="M311" s="10"/>
      <c r="N311" s="10"/>
      <c r="O311" t="s" s="174">
        <v>266</v>
      </c>
      <c r="P311" s="10"/>
      <c r="Q311" s="10"/>
      <c r="R311" s="10"/>
      <c r="S311" s="175"/>
      <c r="T311" s="175"/>
      <c r="U311" s="175"/>
      <c r="V311" s="175"/>
      <c r="W311" s="175"/>
    </row>
    <row r="312" ht="44" customHeight="1">
      <c r="A312" s="162"/>
      <c r="B312" s="176">
        <v>39213</v>
      </c>
      <c r="C312" t="s" s="181">
        <v>267</v>
      </c>
      <c r="D312" t="s" s="182">
        <v>268</v>
      </c>
      <c r="E312" t="s" s="182">
        <v>269</v>
      </c>
      <c r="F312" t="s" s="182">
        <v>270</v>
      </c>
      <c r="G312" t="s" s="180">
        <v>271</v>
      </c>
      <c r="H312" t="s" s="180">
        <v>272</v>
      </c>
      <c r="I312" t="s" s="180">
        <v>273</v>
      </c>
      <c r="J312" t="s" s="180">
        <v>274</v>
      </c>
      <c r="K312" t="s" s="181">
        <v>267</v>
      </c>
      <c r="L312" t="s" s="182">
        <v>268</v>
      </c>
      <c r="M312" t="s" s="182">
        <v>269</v>
      </c>
      <c r="N312" t="s" s="182">
        <v>270</v>
      </c>
      <c r="O312" t="s" s="180">
        <v>271</v>
      </c>
      <c r="P312" t="s" s="180">
        <v>272</v>
      </c>
      <c r="Q312" t="s" s="180">
        <v>273</v>
      </c>
      <c r="R312" t="s" s="180">
        <v>274</v>
      </c>
      <c r="S312" t="s" s="183">
        <v>275</v>
      </c>
      <c r="T312" t="s" s="183">
        <v>275</v>
      </c>
      <c r="U312" t="s" s="183">
        <v>275</v>
      </c>
      <c r="V312" t="s" s="183">
        <v>275</v>
      </c>
      <c r="W312" t="s" s="183">
        <v>263</v>
      </c>
    </row>
    <row r="313" ht="19" customHeight="1">
      <c r="A313" s="162"/>
      <c r="B313" s="184">
        <v>39213.652777777781</v>
      </c>
      <c r="C313" s="189"/>
      <c r="D313" s="190"/>
      <c r="E313" s="190"/>
      <c r="F313" s="190"/>
      <c r="G313" s="188"/>
      <c r="H313" s="188"/>
      <c r="I313" s="188"/>
      <c r="J313" s="188"/>
      <c r="K313" s="189"/>
      <c r="L313" s="190"/>
      <c r="M313" s="190"/>
      <c r="N313" s="190"/>
      <c r="O313" s="188"/>
      <c r="P313" s="188"/>
      <c r="Q313" s="188"/>
      <c r="R313" s="188"/>
      <c r="S313" s="67">
        <f>SUM(C313:J313)</f>
        <v>0</v>
      </c>
      <c r="T313" s="67">
        <f>SUM(K313:R313)</f>
        <v>0</v>
      </c>
      <c r="U313" s="67">
        <f>SUM(D313:F313,L313:N313)</f>
        <v>0</v>
      </c>
      <c r="V313" s="67">
        <f>SUM(G313:J313,O313:R313)</f>
        <v>0</v>
      </c>
      <c r="W313" s="67">
        <f>SUM(S313:T313)</f>
        <v>0</v>
      </c>
    </row>
    <row r="314" ht="19" customHeight="1">
      <c r="A314" s="162"/>
      <c r="B314" s="184">
        <v>39213.654166666667</v>
      </c>
      <c r="C314" s="189"/>
      <c r="D314" s="190"/>
      <c r="E314" s="190"/>
      <c r="F314" s="190"/>
      <c r="G314" s="188"/>
      <c r="H314" s="188"/>
      <c r="I314" s="188"/>
      <c r="J314" s="188"/>
      <c r="K314" s="189">
        <v>1</v>
      </c>
      <c r="L314" s="190"/>
      <c r="M314" s="190"/>
      <c r="N314" s="190"/>
      <c r="O314" s="188"/>
      <c r="P314" s="188"/>
      <c r="Q314" s="188"/>
      <c r="R314" s="188"/>
      <c r="S314" s="67">
        <f>SUM(C314:J314)</f>
        <v>0</v>
      </c>
      <c r="T314" s="67">
        <f>SUM(K314:R314)</f>
        <v>1</v>
      </c>
      <c r="U314" s="67">
        <f>SUM(D314:F314,L314:N314)</f>
        <v>0</v>
      </c>
      <c r="V314" s="67">
        <f>SUM(G314:J314,O314:R314)</f>
        <v>0</v>
      </c>
      <c r="W314" s="67">
        <f>SUM(S314:T314)</f>
        <v>1</v>
      </c>
    </row>
    <row r="315" ht="19" customHeight="1">
      <c r="A315" s="162"/>
      <c r="B315" s="184">
        <v>39213.65625</v>
      </c>
      <c r="C315" s="189"/>
      <c r="D315" s="190"/>
      <c r="E315" s="190"/>
      <c r="F315" s="190"/>
      <c r="G315" s="188"/>
      <c r="H315" s="188"/>
      <c r="I315" s="188"/>
      <c r="J315" s="188"/>
      <c r="K315" s="189"/>
      <c r="L315" s="190"/>
      <c r="M315" s="190"/>
      <c r="N315" s="190"/>
      <c r="O315" s="188"/>
      <c r="P315" s="188">
        <v>1</v>
      </c>
      <c r="Q315" s="188"/>
      <c r="R315" s="188"/>
      <c r="S315" s="67">
        <f>SUM(C315:J315)</f>
        <v>0</v>
      </c>
      <c r="T315" s="67">
        <f>SUM(K315:R315)</f>
        <v>1</v>
      </c>
      <c r="U315" s="67">
        <f>SUM(D315:F315,L315:N315)</f>
        <v>0</v>
      </c>
      <c r="V315" s="67">
        <f>SUM(G315:J315,O315:R315)</f>
        <v>1</v>
      </c>
      <c r="W315" s="67">
        <f>SUM(S315:T315)</f>
        <v>1</v>
      </c>
    </row>
    <row r="316" ht="19" customHeight="1">
      <c r="A316" s="162"/>
      <c r="B316" s="184">
        <v>39213.656944444447</v>
      </c>
      <c r="C316" s="189"/>
      <c r="D316" s="190">
        <v>1</v>
      </c>
      <c r="E316" s="190"/>
      <c r="F316" s="190"/>
      <c r="G316" s="188"/>
      <c r="H316" s="188"/>
      <c r="I316" s="188"/>
      <c r="J316" s="188"/>
      <c r="K316" s="189"/>
      <c r="L316" s="190"/>
      <c r="M316" s="190"/>
      <c r="N316" s="190"/>
      <c r="O316" s="188"/>
      <c r="P316" s="188"/>
      <c r="Q316" s="188"/>
      <c r="R316" s="188"/>
      <c r="S316" s="67">
        <f>SUM(C316:J316)</f>
        <v>1</v>
      </c>
      <c r="T316" s="67">
        <f>SUM(K316:R316)</f>
        <v>0</v>
      </c>
      <c r="U316" s="67">
        <f>SUM(D316:F316,L316:N316)</f>
        <v>1</v>
      </c>
      <c r="V316" s="67">
        <f>SUM(G316:J316,O316:R316)</f>
        <v>0</v>
      </c>
      <c r="W316" s="67">
        <f>SUM(S316:T316)</f>
        <v>1</v>
      </c>
    </row>
    <row r="317" ht="19" customHeight="1">
      <c r="A317" s="162"/>
      <c r="B317" s="184">
        <v>39213.657638888886</v>
      </c>
      <c r="C317" s="189"/>
      <c r="D317" s="190"/>
      <c r="E317" s="190"/>
      <c r="F317" s="190"/>
      <c r="G317" s="188"/>
      <c r="H317" s="188"/>
      <c r="I317" s="188"/>
      <c r="J317" s="188"/>
      <c r="K317" s="189">
        <v>1</v>
      </c>
      <c r="L317" s="190"/>
      <c r="M317" s="190"/>
      <c r="N317" s="190"/>
      <c r="O317" s="188"/>
      <c r="P317" s="188"/>
      <c r="Q317" s="188"/>
      <c r="R317" s="188"/>
      <c r="S317" s="67">
        <f>SUM(C317:J317)</f>
        <v>0</v>
      </c>
      <c r="T317" s="67">
        <f>SUM(K317:R317)</f>
        <v>1</v>
      </c>
      <c r="U317" s="67">
        <f>SUM(D317:F317,L317:N317)</f>
        <v>0</v>
      </c>
      <c r="V317" s="67">
        <f>SUM(G317:J317,O317:R317)</f>
        <v>0</v>
      </c>
      <c r="W317" s="67">
        <f>SUM(S317:T317)</f>
        <v>1</v>
      </c>
    </row>
    <row r="318" ht="19" customHeight="1">
      <c r="A318" s="162"/>
      <c r="B318" s="184">
        <v>39213.659722222219</v>
      </c>
      <c r="C318" s="189"/>
      <c r="D318" s="190">
        <v>1</v>
      </c>
      <c r="E318" s="190"/>
      <c r="F318" s="190"/>
      <c r="G318" s="188"/>
      <c r="H318" s="188"/>
      <c r="I318" s="188"/>
      <c r="J318" s="188"/>
      <c r="K318" s="189"/>
      <c r="L318" s="190"/>
      <c r="M318" s="190">
        <v>1</v>
      </c>
      <c r="N318" s="190"/>
      <c r="O318" s="188"/>
      <c r="P318" s="188"/>
      <c r="Q318" s="188"/>
      <c r="R318" s="188">
        <v>1</v>
      </c>
      <c r="S318" s="67">
        <f>SUM(C318:J318)</f>
        <v>1</v>
      </c>
      <c r="T318" s="67">
        <f>SUM(K318:R318)</f>
        <v>2</v>
      </c>
      <c r="U318" s="67">
        <f>SUM(D318:F318,L318:N318)</f>
        <v>2</v>
      </c>
      <c r="V318" s="67">
        <f>SUM(G318:J318,O318:R318)</f>
        <v>1</v>
      </c>
      <c r="W318" s="67">
        <f>SUM(S318:T318)</f>
        <v>3</v>
      </c>
    </row>
    <row r="319" ht="19" customHeight="1">
      <c r="A319" s="162"/>
      <c r="B319" s="184">
        <v>39213.660416666666</v>
      </c>
      <c r="C319" s="189">
        <v>1</v>
      </c>
      <c r="D319" s="190"/>
      <c r="E319" s="190"/>
      <c r="F319" s="190"/>
      <c r="G319" s="188"/>
      <c r="H319" s="188"/>
      <c r="I319" s="188"/>
      <c r="J319" s="188"/>
      <c r="K319" s="189"/>
      <c r="L319" s="190"/>
      <c r="M319" s="190"/>
      <c r="N319" s="190"/>
      <c r="O319" s="188"/>
      <c r="P319" s="188"/>
      <c r="Q319" s="188"/>
      <c r="R319" s="188"/>
      <c r="S319" s="67">
        <f>SUM(C319:J319)</f>
        <v>1</v>
      </c>
      <c r="T319" s="67">
        <f>SUM(K319:R319)</f>
        <v>0</v>
      </c>
      <c r="U319" s="67">
        <f>SUM(D319:F319,L319:N319)</f>
        <v>0</v>
      </c>
      <c r="V319" s="67">
        <f>SUM(G319:J319,O319:R319)</f>
        <v>0</v>
      </c>
      <c r="W319" s="67">
        <f>SUM(S319:T319)</f>
        <v>1</v>
      </c>
    </row>
    <row r="320" ht="19" customHeight="1">
      <c r="A320" s="162"/>
      <c r="B320" s="184">
        <v>39213.661111111112</v>
      </c>
      <c r="C320" s="189"/>
      <c r="D320" s="190"/>
      <c r="E320" s="190"/>
      <c r="F320" s="190"/>
      <c r="G320" s="188"/>
      <c r="H320" s="188"/>
      <c r="I320" s="188"/>
      <c r="J320" s="188"/>
      <c r="K320" s="189"/>
      <c r="L320" s="190"/>
      <c r="M320" s="190"/>
      <c r="N320" s="190"/>
      <c r="O320" s="188"/>
      <c r="P320" s="188">
        <v>1</v>
      </c>
      <c r="Q320" s="188"/>
      <c r="R320" s="188"/>
      <c r="S320" s="67">
        <f>SUM(C320:J320)</f>
        <v>0</v>
      </c>
      <c r="T320" s="67">
        <f>SUM(K320:R320)</f>
        <v>1</v>
      </c>
      <c r="U320" s="67">
        <f>SUM(D320:F320,L320:N320)</f>
        <v>0</v>
      </c>
      <c r="V320" s="67">
        <f>SUM(G320:J320,O320:R320)</f>
        <v>1</v>
      </c>
      <c r="W320" s="67">
        <f>SUM(S320:T320)</f>
        <v>1</v>
      </c>
    </row>
    <row r="321" ht="19" customHeight="1">
      <c r="A321" s="162"/>
      <c r="B321" s="184">
        <v>39213.666666666664</v>
      </c>
      <c r="C321" s="189"/>
      <c r="D321" s="190"/>
      <c r="E321" s="190"/>
      <c r="F321" s="190"/>
      <c r="G321" s="188"/>
      <c r="H321" s="188"/>
      <c r="I321" s="188"/>
      <c r="J321" s="188"/>
      <c r="K321" s="189"/>
      <c r="L321" s="190"/>
      <c r="M321" s="190"/>
      <c r="N321" s="190"/>
      <c r="O321" s="188">
        <v>1</v>
      </c>
      <c r="P321" s="188"/>
      <c r="Q321" s="188"/>
      <c r="R321" s="188"/>
      <c r="S321" s="67">
        <f>SUM(C321:J321)</f>
        <v>0</v>
      </c>
      <c r="T321" s="67">
        <f>SUM(K321:R321)</f>
        <v>1</v>
      </c>
      <c r="U321" s="67">
        <f>SUM(D321:F321,L321:N321)</f>
        <v>0</v>
      </c>
      <c r="V321" s="67">
        <f>SUM(G321:J321,O321:R321)</f>
        <v>1</v>
      </c>
      <c r="W321" s="67">
        <f>SUM(S321:T321)</f>
        <v>1</v>
      </c>
    </row>
    <row r="322" ht="19" customHeight="1">
      <c r="A322" s="162"/>
      <c r="B322" s="184">
        <v>39213.667361111111</v>
      </c>
      <c r="C322" s="189"/>
      <c r="D322" s="190"/>
      <c r="E322" s="190"/>
      <c r="F322" s="190"/>
      <c r="G322" s="188"/>
      <c r="H322" s="188"/>
      <c r="I322" s="188"/>
      <c r="J322" s="188"/>
      <c r="K322" s="189"/>
      <c r="L322" s="190"/>
      <c r="M322" s="190"/>
      <c r="N322" s="190"/>
      <c r="O322" s="188"/>
      <c r="P322" s="188">
        <v>1</v>
      </c>
      <c r="Q322" s="188"/>
      <c r="R322" s="188"/>
      <c r="S322" s="67">
        <f>SUM(C322:J322)</f>
        <v>0</v>
      </c>
      <c r="T322" s="67">
        <f>SUM(K322:R322)</f>
        <v>1</v>
      </c>
      <c r="U322" s="67">
        <f>SUM(D322:F322,L322:N322)</f>
        <v>0</v>
      </c>
      <c r="V322" s="67">
        <f>SUM(G322:J322,O322:R322)</f>
        <v>1</v>
      </c>
      <c r="W322" s="67">
        <f>SUM(S322:T322)</f>
        <v>1</v>
      </c>
    </row>
    <row r="323" ht="19" customHeight="1">
      <c r="A323" s="162"/>
      <c r="B323" s="184">
        <v>39213.668055555558</v>
      </c>
      <c r="C323" s="189"/>
      <c r="D323" s="190"/>
      <c r="E323" s="190"/>
      <c r="F323" s="190"/>
      <c r="G323" s="188"/>
      <c r="H323" s="188">
        <v>1</v>
      </c>
      <c r="I323" s="188"/>
      <c r="J323" s="188"/>
      <c r="K323" s="189"/>
      <c r="L323" s="190"/>
      <c r="M323" s="190"/>
      <c r="N323" s="190">
        <v>1</v>
      </c>
      <c r="O323" s="188"/>
      <c r="P323" s="188">
        <v>1</v>
      </c>
      <c r="Q323" s="188"/>
      <c r="R323" s="188"/>
      <c r="S323" s="67">
        <f>SUM(C323:J323)</f>
        <v>1</v>
      </c>
      <c r="T323" s="67">
        <f>SUM(K323:R323)</f>
        <v>2</v>
      </c>
      <c r="U323" s="67">
        <f>SUM(D323:F323,L323:N323)</f>
        <v>1</v>
      </c>
      <c r="V323" s="67">
        <f>SUM(G323:J323,O323:R323)</f>
        <v>2</v>
      </c>
      <c r="W323" s="67">
        <f>SUM(S323:T323)</f>
        <v>3</v>
      </c>
    </row>
    <row r="324" ht="19" customHeight="1">
      <c r="A324" s="162"/>
      <c r="B324" s="184">
        <v>39213.66875</v>
      </c>
      <c r="C324" s="189"/>
      <c r="D324" s="190"/>
      <c r="E324" s="190"/>
      <c r="F324" s="190"/>
      <c r="G324" s="188">
        <v>1</v>
      </c>
      <c r="H324" s="188"/>
      <c r="I324" s="188"/>
      <c r="J324" s="188"/>
      <c r="K324" s="189"/>
      <c r="L324" s="190"/>
      <c r="M324" s="190"/>
      <c r="N324" s="190"/>
      <c r="O324" s="188"/>
      <c r="P324" s="188"/>
      <c r="Q324" s="188"/>
      <c r="R324" s="188"/>
      <c r="S324" s="67">
        <f>SUM(C324:J324)</f>
        <v>1</v>
      </c>
      <c r="T324" s="67">
        <f>SUM(K324:R324)</f>
        <v>0</v>
      </c>
      <c r="U324" s="67">
        <f>SUM(D324:F324,L324:N324)</f>
        <v>0</v>
      </c>
      <c r="V324" s="67">
        <f>SUM(G324:J324,O324:R324)</f>
        <v>1</v>
      </c>
      <c r="W324" s="67">
        <f>SUM(S324:T324)</f>
        <v>1</v>
      </c>
    </row>
    <row r="325" ht="19" customHeight="1">
      <c r="A325" s="162"/>
      <c r="B325" s="184">
        <v>39213.669444444444</v>
      </c>
      <c r="C325" s="189"/>
      <c r="D325" s="190"/>
      <c r="E325" s="190"/>
      <c r="F325" s="190"/>
      <c r="G325" s="188">
        <v>1</v>
      </c>
      <c r="H325" s="188">
        <v>1</v>
      </c>
      <c r="I325" s="188"/>
      <c r="J325" s="188"/>
      <c r="K325" s="189"/>
      <c r="L325" s="190"/>
      <c r="M325" s="190"/>
      <c r="N325" s="190"/>
      <c r="O325" s="188"/>
      <c r="P325" s="188"/>
      <c r="Q325" s="188"/>
      <c r="R325" s="188"/>
      <c r="S325" s="67">
        <f>SUM(C325:J325)</f>
        <v>2</v>
      </c>
      <c r="T325" s="67">
        <f>SUM(K325:R325)</f>
        <v>0</v>
      </c>
      <c r="U325" s="67">
        <f>SUM(D325:F325,L325:N325)</f>
        <v>0</v>
      </c>
      <c r="V325" s="67">
        <f>SUM(G325:J325,O325:R325)</f>
        <v>2</v>
      </c>
      <c r="W325" s="67">
        <f>SUM(S325:T325)</f>
        <v>2</v>
      </c>
    </row>
    <row r="326" ht="19" customHeight="1">
      <c r="A326" s="162"/>
      <c r="B326" s="184">
        <v>39213.671527777777</v>
      </c>
      <c r="C326" s="189">
        <v>1</v>
      </c>
      <c r="D326" s="190"/>
      <c r="E326" s="190"/>
      <c r="F326" s="190"/>
      <c r="G326" s="188"/>
      <c r="H326" s="188"/>
      <c r="I326" s="188"/>
      <c r="J326" s="188"/>
      <c r="K326" s="189">
        <v>1</v>
      </c>
      <c r="L326" s="190"/>
      <c r="M326" s="190"/>
      <c r="N326" s="190"/>
      <c r="O326" s="188"/>
      <c r="P326" s="188"/>
      <c r="Q326" s="188"/>
      <c r="R326" s="188"/>
      <c r="S326" s="67">
        <f>SUM(C326:J326)</f>
        <v>1</v>
      </c>
      <c r="T326" s="67">
        <f>SUM(K326:R326)</f>
        <v>1</v>
      </c>
      <c r="U326" s="67">
        <f>SUM(D326:F326,L326:N326)</f>
        <v>0</v>
      </c>
      <c r="V326" s="67">
        <f>SUM(G326:J326,O326:R326)</f>
        <v>0</v>
      </c>
      <c r="W326" s="67">
        <f>SUM(S326:T326)</f>
        <v>2</v>
      </c>
    </row>
    <row r="327" ht="19" customHeight="1">
      <c r="A327" s="162"/>
      <c r="B327" s="184">
        <v>39213.677083333336</v>
      </c>
      <c r="C327" s="189"/>
      <c r="D327" s="190"/>
      <c r="E327" s="190"/>
      <c r="F327" s="190"/>
      <c r="G327" s="188"/>
      <c r="H327" s="188"/>
      <c r="I327" s="188"/>
      <c r="J327" s="188"/>
      <c r="K327" s="189"/>
      <c r="L327" s="190"/>
      <c r="M327" s="190"/>
      <c r="N327" s="190"/>
      <c r="O327" s="188"/>
      <c r="P327" s="188"/>
      <c r="Q327" s="188">
        <v>1</v>
      </c>
      <c r="R327" s="188"/>
      <c r="S327" s="67">
        <f>SUM(C327:J327)</f>
        <v>0</v>
      </c>
      <c r="T327" s="67">
        <f>SUM(K327:R327)</f>
        <v>1</v>
      </c>
      <c r="U327" s="67">
        <f>SUM(D327:F327,L327:N327)</f>
        <v>0</v>
      </c>
      <c r="V327" s="67">
        <f>SUM(G327:J327,O327:R327)</f>
        <v>1</v>
      </c>
      <c r="W327" s="67">
        <f>SUM(S327:T327)</f>
        <v>1</v>
      </c>
    </row>
    <row r="328" ht="19" customHeight="1">
      <c r="A328" s="162"/>
      <c r="B328" s="184">
        <v>39213.684027777781</v>
      </c>
      <c r="C328" s="189"/>
      <c r="D328" s="190"/>
      <c r="E328" s="190"/>
      <c r="F328" s="190"/>
      <c r="G328" s="188"/>
      <c r="H328" s="188"/>
      <c r="I328" s="188"/>
      <c r="J328" s="188"/>
      <c r="K328" s="189"/>
      <c r="L328" s="190"/>
      <c r="M328" s="190"/>
      <c r="N328" s="190"/>
      <c r="O328" s="188"/>
      <c r="P328" s="188">
        <v>1</v>
      </c>
      <c r="Q328" s="188"/>
      <c r="R328" s="188"/>
      <c r="S328" s="67">
        <f>SUM(C328:J328)</f>
        <v>0</v>
      </c>
      <c r="T328" s="67">
        <f>SUM(K328:R328)</f>
        <v>1</v>
      </c>
      <c r="U328" s="67">
        <f>SUM(D328:F328,L328:N328)</f>
        <v>0</v>
      </c>
      <c r="V328" s="67">
        <f>SUM(G328:J328,O328:R328)</f>
        <v>1</v>
      </c>
      <c r="W328" s="67">
        <f>SUM(S328:T328)</f>
        <v>1</v>
      </c>
    </row>
    <row r="329" ht="19" customHeight="1">
      <c r="A329" s="162"/>
      <c r="B329" s="184">
        <v>39213.688194444447</v>
      </c>
      <c r="C329" s="189"/>
      <c r="D329" s="190"/>
      <c r="E329" s="190"/>
      <c r="F329" s="190"/>
      <c r="G329" s="188"/>
      <c r="H329" s="188"/>
      <c r="I329" s="188">
        <v>1</v>
      </c>
      <c r="J329" s="188"/>
      <c r="K329" s="189"/>
      <c r="L329" s="190"/>
      <c r="M329" s="190"/>
      <c r="N329" s="190"/>
      <c r="O329" s="188"/>
      <c r="P329" s="188"/>
      <c r="Q329" s="188"/>
      <c r="R329" s="188"/>
      <c r="S329" s="67">
        <f>SUM(C329:J329)</f>
        <v>1</v>
      </c>
      <c r="T329" s="67">
        <f>SUM(K329:R329)</f>
        <v>0</v>
      </c>
      <c r="U329" s="67">
        <f>SUM(D329:F329,L329:N329)</f>
        <v>0</v>
      </c>
      <c r="V329" s="67">
        <f>SUM(G329:J329,O329:R329)</f>
        <v>1</v>
      </c>
      <c r="W329" s="67">
        <f>SUM(S329:T329)</f>
        <v>1</v>
      </c>
    </row>
    <row r="330" ht="19" customHeight="1">
      <c r="A330" s="162"/>
      <c r="B330" s="184">
        <v>39213.693055555559</v>
      </c>
      <c r="C330" s="189"/>
      <c r="D330" s="190"/>
      <c r="E330" s="190"/>
      <c r="F330" s="190"/>
      <c r="G330" s="188"/>
      <c r="H330" s="188"/>
      <c r="I330" s="188"/>
      <c r="J330" s="188"/>
      <c r="K330" s="189">
        <v>1</v>
      </c>
      <c r="L330" s="190"/>
      <c r="M330" s="190"/>
      <c r="N330" s="190">
        <v>1</v>
      </c>
      <c r="O330" s="188"/>
      <c r="P330" s="188">
        <v>1</v>
      </c>
      <c r="Q330" s="188"/>
      <c r="R330" s="188"/>
      <c r="S330" s="67">
        <f>SUM(C330:J330)</f>
        <v>0</v>
      </c>
      <c r="T330" s="67">
        <f>SUM(K330:R330)</f>
        <v>3</v>
      </c>
      <c r="U330" s="67">
        <f>SUM(D330:F330,L330:N330)</f>
        <v>1</v>
      </c>
      <c r="V330" s="67">
        <f>SUM(G330:J330,O330:R330)</f>
        <v>1</v>
      </c>
      <c r="W330" s="67">
        <f>SUM(S330:T330)</f>
        <v>3</v>
      </c>
    </row>
    <row r="331" ht="19" customHeight="1">
      <c r="A331" s="162"/>
      <c r="B331" s="184">
        <v>39213.694444444445</v>
      </c>
      <c r="C331" s="189"/>
      <c r="D331" s="190"/>
      <c r="E331" s="190"/>
      <c r="F331" s="190"/>
      <c r="G331" s="188"/>
      <c r="H331" s="188"/>
      <c r="I331" s="188"/>
      <c r="J331" s="188"/>
      <c r="K331" s="189"/>
      <c r="L331" s="190"/>
      <c r="M331" s="190"/>
      <c r="N331" s="190"/>
      <c r="O331" s="188"/>
      <c r="P331" s="188"/>
      <c r="Q331" s="188"/>
      <c r="R331" s="188"/>
      <c r="S331" s="67">
        <f>SUM(C331:J331)</f>
        <v>0</v>
      </c>
      <c r="T331" s="67">
        <f>SUM(K331:R331)</f>
        <v>0</v>
      </c>
      <c r="U331" s="67">
        <f>SUM(D331:F331,L331:N331)</f>
        <v>0</v>
      </c>
      <c r="V331" s="67">
        <f>SUM(G331:J331,O331:R331)</f>
        <v>0</v>
      </c>
      <c r="W331" s="67">
        <f>SUM(S331:T331)</f>
        <v>0</v>
      </c>
    </row>
    <row r="332" ht="19" customHeight="1">
      <c r="A332" s="162"/>
      <c r="B332" t="s" s="161">
        <v>263</v>
      </c>
      <c r="C332" t="s" s="189">
        <v>276</v>
      </c>
      <c r="D332" s="190">
        <f>SUM(D313:D331)</f>
        <v>2</v>
      </c>
      <c r="E332" s="190">
        <f>SUM(E313:E331)</f>
        <v>0</v>
      </c>
      <c r="F332" s="190">
        <f>SUM(F313:F331)</f>
        <v>0</v>
      </c>
      <c r="G332" s="188">
        <f>SUM(G313:G331)</f>
        <v>2</v>
      </c>
      <c r="H332" s="188">
        <f>SUM(H313:H331)</f>
        <v>2</v>
      </c>
      <c r="I332" s="188">
        <f>SUM(I313:I331)</f>
        <v>1</v>
      </c>
      <c r="J332" s="188">
        <f>SUM(J313:J331)</f>
        <v>0</v>
      </c>
      <c r="K332" t="s" s="189">
        <v>276</v>
      </c>
      <c r="L332" s="190">
        <f>SUM(L313:L331)</f>
        <v>0</v>
      </c>
      <c r="M332" s="190">
        <f>SUM(M313:M331)</f>
        <v>1</v>
      </c>
      <c r="N332" s="190">
        <f>SUM(N313:N331)</f>
        <v>2</v>
      </c>
      <c r="O332" s="188">
        <f>SUM(O313:O331)</f>
        <v>1</v>
      </c>
      <c r="P332" s="188">
        <f>SUM(P313:P331)</f>
        <v>6</v>
      </c>
      <c r="Q332" s="188">
        <f>SUM(Q313:Q331)</f>
        <v>1</v>
      </c>
      <c r="R332" s="188">
        <f>SUM(R313:R331)</f>
        <v>1</v>
      </c>
      <c r="S332" t="s" s="67">
        <v>276</v>
      </c>
      <c r="T332" t="s" s="67">
        <v>276</v>
      </c>
      <c r="U332" t="s" s="67">
        <v>276</v>
      </c>
      <c r="V332" t="s" s="67">
        <v>276</v>
      </c>
      <c r="W332" t="s" s="67">
        <v>276</v>
      </c>
    </row>
    <row r="333" ht="19" customHeight="1">
      <c r="A333" s="162"/>
      <c r="B333" s="161"/>
      <c r="C333" s="189">
        <f>SUM(C313:C331)</f>
        <v>2</v>
      </c>
      <c r="D333" s="190">
        <f>SUM(D332:F332)</f>
        <v>2</v>
      </c>
      <c r="E333" s="10"/>
      <c r="F333" s="10"/>
      <c r="G333" s="188">
        <f>SUM(G332:J332)</f>
        <v>5</v>
      </c>
      <c r="H333" s="10"/>
      <c r="I333" s="10"/>
      <c r="J333" s="10"/>
      <c r="K333" s="189">
        <f>SUM(K313:K331)</f>
        <v>4</v>
      </c>
      <c r="L333" s="190">
        <f>SUM(L332:N332)</f>
        <v>3</v>
      </c>
      <c r="M333" s="10"/>
      <c r="N333" s="10"/>
      <c r="O333" s="188">
        <f>SUM(O332:R332)</f>
        <v>9</v>
      </c>
      <c r="P333" s="10"/>
      <c r="Q333" s="10"/>
      <c r="R333" s="10"/>
      <c r="S333" s="67">
        <f>SUM(C333:I333)</f>
        <v>9</v>
      </c>
      <c r="T333" s="67">
        <f>SUM(K333:P333)</f>
        <v>16</v>
      </c>
      <c r="U333" s="67">
        <f>SUM(U313:U331)</f>
        <v>5</v>
      </c>
      <c r="V333" s="67">
        <f>SUM(V313:V331)</f>
        <v>14</v>
      </c>
      <c r="W333" s="67">
        <f>SUM(S333:T333)</f>
        <v>25</v>
      </c>
    </row>
    <row r="334" ht="19" customHeight="1">
      <c r="A334" s="162"/>
      <c r="B334" t="s" s="67">
        <v>278</v>
      </c>
      <c r="C334" s="189"/>
      <c r="D334" s="194">
        <f>'Sheet 1 - Production Sheet'!$AI$104+D333</f>
        <v>5.261578604044358</v>
      </c>
      <c r="E334" s="10"/>
      <c r="F334" s="10"/>
      <c r="G334" s="188"/>
      <c r="H334" s="188"/>
      <c r="I334" s="188"/>
      <c r="J334" s="188"/>
      <c r="K334" s="189"/>
      <c r="L334" s="194">
        <f>'Sheet 1 - Production Sheet'!$AI$104+L333</f>
        <v>6.261578604044358</v>
      </c>
      <c r="M334" s="10"/>
      <c r="N334" s="10"/>
      <c r="O334" s="188"/>
      <c r="P334" s="188"/>
      <c r="Q334" s="188"/>
      <c r="R334" s="188"/>
      <c r="S334" s="195">
        <f>'Sheet 1 - Production Sheet'!$AI$104+S333</f>
        <v>12.26157860404436</v>
      </c>
      <c r="T334" s="195">
        <f>'Sheet 1 - Production Sheet'!$AI$104+T333</f>
        <v>19.26157860404436</v>
      </c>
      <c r="U334" s="195">
        <f>'Sheet 1 - Production Sheet'!$AZ$104+U333</f>
        <v>11.52315720808872</v>
      </c>
      <c r="V334" s="67"/>
      <c r="W334" s="195">
        <f>'Sheet 1 - Production Sheet'!$AZ$104+W333</f>
        <v>31.52315720808872</v>
      </c>
    </row>
    <row r="335" ht="19" customHeight="1">
      <c r="A335" s="162"/>
      <c r="B335" t="s" s="67">
        <v>279</v>
      </c>
      <c r="C335" s="189"/>
      <c r="D335" s="194">
        <f>'Sheet 1 - Production Sheet'!$AI$103+D333</f>
        <v>3.956947162426614</v>
      </c>
      <c r="E335" s="10"/>
      <c r="F335" s="10"/>
      <c r="G335" s="188"/>
      <c r="H335" s="188"/>
      <c r="I335" s="188"/>
      <c r="J335" s="188"/>
      <c r="K335" s="189"/>
      <c r="L335" s="194">
        <f>'Sheet 1 - Production Sheet'!$AI$103+L333</f>
        <v>4.956947162426614</v>
      </c>
      <c r="M335" s="10"/>
      <c r="N335" s="10"/>
      <c r="O335" s="188"/>
      <c r="P335" s="188"/>
      <c r="Q335" s="188"/>
      <c r="R335" s="188"/>
      <c r="S335" s="195">
        <f>'Sheet 1 - Production Sheet'!$AI$103+S333</f>
        <v>10.95694716242661</v>
      </c>
      <c r="T335" s="195">
        <f>'Sheet 1 - Production Sheet'!$AI$103+T333</f>
        <v>17.95694716242662</v>
      </c>
      <c r="U335" s="195">
        <f>'Sheet 1 - Production Sheet'!$AZ$103+U333</f>
        <v>8.913894324853228</v>
      </c>
      <c r="V335" s="67"/>
      <c r="W335" s="195">
        <f>'Sheet 1 - Production Sheet'!$AZ$103+W333</f>
        <v>28.91389432485323</v>
      </c>
    </row>
    <row r="336" ht="19" customHeight="1">
      <c r="A336" s="162"/>
      <c r="B336" t="s" s="67">
        <v>280</v>
      </c>
      <c r="C336" s="189"/>
      <c r="D336" s="196">
        <f>'Sheet 1 - Production Sheet'!$AI$104/D333</f>
        <v>1.630789302022179</v>
      </c>
      <c r="E336" s="10"/>
      <c r="F336" s="10"/>
      <c r="G336" s="188"/>
      <c r="H336" s="188"/>
      <c r="I336" s="188"/>
      <c r="J336" s="188"/>
      <c r="K336" s="189"/>
      <c r="L336" s="196">
        <f>'Sheet 1 - Production Sheet'!$AI$104/L333</f>
        <v>1.087192868014786</v>
      </c>
      <c r="M336" s="10"/>
      <c r="N336" s="10"/>
      <c r="O336" s="188"/>
      <c r="P336" s="188"/>
      <c r="Q336" s="188"/>
      <c r="R336" s="188"/>
      <c r="S336" s="66">
        <f>'Sheet 1 - Production Sheet'!$AI$104/S333</f>
        <v>0.3623976226715953</v>
      </c>
      <c r="T336" s="66">
        <f>'Sheet 1 - Production Sheet'!$AI$104/T333</f>
        <v>0.2038486627527724</v>
      </c>
      <c r="U336" s="66">
        <f>'Sheet 1 - Production Sheet'!$AZ$104/U333</f>
        <v>1.304631441617743</v>
      </c>
      <c r="V336" s="67"/>
      <c r="W336" s="66">
        <f>'Sheet 1 - Production Sheet'!$AZ$104/W333</f>
        <v>0.2609262883235486</v>
      </c>
    </row>
    <row r="337" ht="19" customHeight="1">
      <c r="A337" s="162"/>
      <c r="B337" t="s" s="67">
        <v>281</v>
      </c>
      <c r="C337" s="189"/>
      <c r="D337" s="196">
        <f>'Sheet 1 - Production Sheet'!$AI$103/D333</f>
        <v>0.9784735812133071</v>
      </c>
      <c r="E337" s="10"/>
      <c r="F337" s="10"/>
      <c r="G337" s="188"/>
      <c r="H337" s="188"/>
      <c r="I337" s="188"/>
      <c r="J337" s="188"/>
      <c r="K337" s="189"/>
      <c r="L337" s="196">
        <f>'Sheet 1 - Production Sheet'!$AI$103/L333</f>
        <v>0.6523157208088713</v>
      </c>
      <c r="M337" s="10"/>
      <c r="N337" s="10"/>
      <c r="O337" s="188"/>
      <c r="P337" s="188"/>
      <c r="Q337" s="188"/>
      <c r="R337" s="188"/>
      <c r="S337" s="66">
        <f>'Sheet 1 - Production Sheet'!$AI$103/S333</f>
        <v>0.2174385736029571</v>
      </c>
      <c r="T337" s="66">
        <f>'Sheet 1 - Production Sheet'!$AI$103/T333</f>
        <v>0.1223091976516634</v>
      </c>
      <c r="U337" s="66">
        <f>'Sheet 1 - Production Sheet'!$AZ$103/U333</f>
        <v>0.7827788649706456</v>
      </c>
      <c r="V337" s="67"/>
      <c r="W337" s="66">
        <f>'Sheet 1 - Production Sheet'!$AZ$103/W333</f>
        <v>0.1565557729941291</v>
      </c>
    </row>
    <row r="338" ht="32" customHeight="1">
      <c r="A338" s="162"/>
      <c r="B338" t="s" s="163">
        <v>282</v>
      </c>
      <c r="C338" t="s" s="164">
        <v>259</v>
      </c>
      <c r="D338" s="10"/>
      <c r="E338" s="10"/>
      <c r="F338" s="10"/>
      <c r="G338" s="10"/>
      <c r="H338" s="10"/>
      <c r="I338" s="10"/>
      <c r="J338" s="10"/>
      <c r="K338" t="s" s="164">
        <v>260</v>
      </c>
      <c r="L338" s="10"/>
      <c r="M338" s="10"/>
      <c r="N338" s="10"/>
      <c r="O338" s="10"/>
      <c r="P338" s="10"/>
      <c r="Q338" s="10"/>
      <c r="R338" s="10"/>
      <c r="S338" t="s" s="47">
        <v>259</v>
      </c>
      <c r="T338" t="s" s="47">
        <v>260</v>
      </c>
      <c r="U338" t="s" s="47">
        <v>261</v>
      </c>
      <c r="V338" t="s" s="47">
        <v>262</v>
      </c>
      <c r="W338" t="s" s="47">
        <v>263</v>
      </c>
    </row>
    <row r="339" ht="19" customHeight="1">
      <c r="A339" s="162"/>
      <c r="B339" t="s" s="161">
        <v>264</v>
      </c>
      <c r="C339" t="s" s="172">
        <v>265</v>
      </c>
      <c r="D339" t="s" s="173">
        <v>261</v>
      </c>
      <c r="E339" s="10"/>
      <c r="F339" s="10"/>
      <c r="G339" t="s" s="174">
        <v>266</v>
      </c>
      <c r="H339" s="10"/>
      <c r="I339" s="10"/>
      <c r="J339" s="10"/>
      <c r="K339" t="s" s="172">
        <v>265</v>
      </c>
      <c r="L339" t="s" s="173">
        <v>261</v>
      </c>
      <c r="M339" s="10"/>
      <c r="N339" s="10"/>
      <c r="O339" t="s" s="174">
        <v>266</v>
      </c>
      <c r="P339" s="10"/>
      <c r="Q339" s="10"/>
      <c r="R339" s="10"/>
      <c r="S339" s="175"/>
      <c r="T339" s="175"/>
      <c r="U339" s="175"/>
      <c r="V339" s="175"/>
      <c r="W339" s="175"/>
    </row>
    <row r="340" ht="44" customHeight="1">
      <c r="A340" s="162"/>
      <c r="B340" s="176">
        <v>39214</v>
      </c>
      <c r="C340" t="s" s="181">
        <v>267</v>
      </c>
      <c r="D340" t="s" s="182">
        <v>268</v>
      </c>
      <c r="E340" t="s" s="182">
        <v>269</v>
      </c>
      <c r="F340" t="s" s="182">
        <v>270</v>
      </c>
      <c r="G340" t="s" s="180">
        <v>271</v>
      </c>
      <c r="H340" t="s" s="180">
        <v>272</v>
      </c>
      <c r="I340" t="s" s="180">
        <v>273</v>
      </c>
      <c r="J340" t="s" s="180">
        <v>274</v>
      </c>
      <c r="K340" t="s" s="181">
        <v>267</v>
      </c>
      <c r="L340" t="s" s="182">
        <v>268</v>
      </c>
      <c r="M340" t="s" s="182">
        <v>269</v>
      </c>
      <c r="N340" t="s" s="182">
        <v>270</v>
      </c>
      <c r="O340" t="s" s="180">
        <v>271</v>
      </c>
      <c r="P340" t="s" s="180">
        <v>272</v>
      </c>
      <c r="Q340" t="s" s="180">
        <v>273</v>
      </c>
      <c r="R340" t="s" s="180">
        <v>274</v>
      </c>
      <c r="S340" t="s" s="183">
        <v>275</v>
      </c>
      <c r="T340" t="s" s="183">
        <v>275</v>
      </c>
      <c r="U340" t="s" s="183">
        <v>275</v>
      </c>
      <c r="V340" t="s" s="183">
        <v>275</v>
      </c>
      <c r="W340" t="s" s="183">
        <v>263</v>
      </c>
    </row>
    <row r="341" ht="19" customHeight="1">
      <c r="A341" s="162"/>
      <c r="B341" s="184">
        <v>39214.270138888889</v>
      </c>
      <c r="C341" s="189"/>
      <c r="D341" s="190"/>
      <c r="E341" s="190"/>
      <c r="F341" s="190"/>
      <c r="G341" s="188"/>
      <c r="H341" s="188">
        <v>1</v>
      </c>
      <c r="I341" s="188">
        <v>1</v>
      </c>
      <c r="J341" s="188"/>
      <c r="K341" s="189"/>
      <c r="L341" s="190"/>
      <c r="M341" s="190"/>
      <c r="N341" s="190"/>
      <c r="O341" s="188"/>
      <c r="P341" s="188"/>
      <c r="Q341" s="188"/>
      <c r="R341" s="188"/>
      <c r="S341" s="67">
        <f>SUM(C341:J341)</f>
        <v>2</v>
      </c>
      <c r="T341" s="67">
        <f>SUM(K341:R341)</f>
        <v>0</v>
      </c>
      <c r="U341" s="67">
        <f>SUM(D341:F341,L341:N341)</f>
        <v>0</v>
      </c>
      <c r="V341" s="67">
        <f>SUM(G341:J341,O341:R341)</f>
        <v>2</v>
      </c>
      <c r="W341" s="67">
        <f>SUM(S341:T341)</f>
        <v>2</v>
      </c>
    </row>
    <row r="342" ht="19" customHeight="1">
      <c r="A342" s="162"/>
      <c r="B342" s="184">
        <v>39214.271527777775</v>
      </c>
      <c r="C342" s="189"/>
      <c r="D342" s="190"/>
      <c r="E342" s="190">
        <v>1</v>
      </c>
      <c r="F342" s="190"/>
      <c r="G342" s="188"/>
      <c r="H342" s="188"/>
      <c r="I342" s="188"/>
      <c r="J342" s="188"/>
      <c r="K342" s="189"/>
      <c r="L342" s="190"/>
      <c r="M342" s="190"/>
      <c r="N342" s="190"/>
      <c r="O342" s="188"/>
      <c r="P342" s="188"/>
      <c r="Q342" s="188"/>
      <c r="R342" s="188"/>
      <c r="S342" s="67">
        <f>SUM(C342:J342)</f>
        <v>1</v>
      </c>
      <c r="T342" s="67">
        <f>SUM(K342:R342)</f>
        <v>0</v>
      </c>
      <c r="U342" s="67">
        <f>SUM(D342:F342,L342:N342)</f>
        <v>1</v>
      </c>
      <c r="V342" s="67">
        <f>SUM(G342:J342,O342:R342)</f>
        <v>0</v>
      </c>
      <c r="W342" s="67">
        <f>SUM(S342:T342)</f>
        <v>1</v>
      </c>
    </row>
    <row r="343" ht="19" customHeight="1">
      <c r="A343" s="162"/>
      <c r="B343" s="184">
        <v>39214.275694444441</v>
      </c>
      <c r="C343" s="189"/>
      <c r="D343" s="190"/>
      <c r="E343" s="190"/>
      <c r="F343" s="190"/>
      <c r="G343" s="188"/>
      <c r="H343" s="188"/>
      <c r="I343" s="188"/>
      <c r="J343" s="188"/>
      <c r="K343" s="189"/>
      <c r="L343" s="190"/>
      <c r="M343" s="190"/>
      <c r="N343" s="190"/>
      <c r="O343" s="188"/>
      <c r="P343" s="188"/>
      <c r="Q343" s="188"/>
      <c r="R343" s="188">
        <v>1</v>
      </c>
      <c r="S343" s="67">
        <f>SUM(C343:J343)</f>
        <v>0</v>
      </c>
      <c r="T343" s="67">
        <f>SUM(K343:R343)</f>
        <v>1</v>
      </c>
      <c r="U343" s="67">
        <f>SUM(D343:F343,L343:N343)</f>
        <v>0</v>
      </c>
      <c r="V343" s="67">
        <f>SUM(G343:J343,O343:R343)</f>
        <v>1</v>
      </c>
      <c r="W343" s="67">
        <f>SUM(S343:T343)</f>
        <v>1</v>
      </c>
    </row>
    <row r="344" ht="19" customHeight="1">
      <c r="A344" s="162"/>
      <c r="B344" s="184">
        <v>39214.277083333334</v>
      </c>
      <c r="C344" s="189"/>
      <c r="D344" s="190"/>
      <c r="E344" s="190"/>
      <c r="F344" s="190"/>
      <c r="G344" s="188"/>
      <c r="H344" s="188"/>
      <c r="I344" s="188"/>
      <c r="J344" s="188"/>
      <c r="K344" s="189"/>
      <c r="L344" s="190">
        <v>1</v>
      </c>
      <c r="M344" s="190"/>
      <c r="N344" s="190"/>
      <c r="O344" s="188"/>
      <c r="P344" s="188"/>
      <c r="Q344" s="188">
        <v>1</v>
      </c>
      <c r="R344" s="188"/>
      <c r="S344" s="67">
        <f>SUM(C344:J344)</f>
        <v>0</v>
      </c>
      <c r="T344" s="67">
        <f>SUM(K344:R344)</f>
        <v>2</v>
      </c>
      <c r="U344" s="67">
        <f>SUM(D344:F344,L344:N344)</f>
        <v>1</v>
      </c>
      <c r="V344" s="67">
        <f>SUM(G344:J344,O344:R344)</f>
        <v>1</v>
      </c>
      <c r="W344" s="67">
        <f>SUM(S344:T344)</f>
        <v>2</v>
      </c>
    </row>
    <row r="345" ht="19" customHeight="1">
      <c r="A345" s="162"/>
      <c r="B345" s="184">
        <v>39214.278472222220</v>
      </c>
      <c r="C345" s="189"/>
      <c r="D345" s="190"/>
      <c r="E345" s="190"/>
      <c r="F345" s="190"/>
      <c r="G345" s="188"/>
      <c r="H345" s="188"/>
      <c r="I345" s="188"/>
      <c r="J345" s="188"/>
      <c r="K345" s="189"/>
      <c r="L345" s="190"/>
      <c r="M345" s="190"/>
      <c r="N345" s="190"/>
      <c r="O345" s="188"/>
      <c r="P345" s="188"/>
      <c r="Q345" s="188"/>
      <c r="R345" s="188"/>
      <c r="S345" s="67">
        <f>SUM(C345:J345)</f>
        <v>0</v>
      </c>
      <c r="T345" s="67">
        <f>SUM(K345:R345)</f>
        <v>0</v>
      </c>
      <c r="U345" s="67">
        <f>SUM(D345:F345,L345:N345)</f>
        <v>0</v>
      </c>
      <c r="V345" s="67">
        <f>SUM(G345:J345,O345:R345)</f>
        <v>0</v>
      </c>
      <c r="W345" s="67">
        <f>SUM(S345:T345)</f>
        <v>0</v>
      </c>
    </row>
    <row r="346" ht="19" customHeight="1">
      <c r="A346" s="162"/>
      <c r="B346" s="184">
        <v>39214.285416666666</v>
      </c>
      <c r="C346" s="189"/>
      <c r="D346" s="190"/>
      <c r="E346" s="190"/>
      <c r="F346" s="190"/>
      <c r="G346" s="188"/>
      <c r="H346" s="188"/>
      <c r="I346" s="188">
        <v>1</v>
      </c>
      <c r="J346" s="188"/>
      <c r="K346" s="189"/>
      <c r="L346" s="190"/>
      <c r="M346" s="190"/>
      <c r="N346" s="190"/>
      <c r="O346" s="188"/>
      <c r="P346" s="188"/>
      <c r="Q346" s="188"/>
      <c r="R346" s="188"/>
      <c r="S346" s="67">
        <f>SUM(C346:J346)</f>
        <v>1</v>
      </c>
      <c r="T346" s="67">
        <f>SUM(K346:R346)</f>
        <v>0</v>
      </c>
      <c r="U346" s="67">
        <f>SUM(D346:F346,L346:N346)</f>
        <v>0</v>
      </c>
      <c r="V346" s="67">
        <f>SUM(G346:J346,O346:R346)</f>
        <v>1</v>
      </c>
      <c r="W346" s="67">
        <f>SUM(S346:T346)</f>
        <v>1</v>
      </c>
    </row>
    <row r="347" ht="19" customHeight="1">
      <c r="A347" s="162"/>
      <c r="B347" s="184">
        <v>39214.286805555559</v>
      </c>
      <c r="C347" s="189"/>
      <c r="D347" s="190"/>
      <c r="E347" s="190"/>
      <c r="F347" s="190"/>
      <c r="G347" s="188"/>
      <c r="H347" s="188"/>
      <c r="I347" s="188"/>
      <c r="J347" s="188"/>
      <c r="K347" s="189"/>
      <c r="L347" s="190"/>
      <c r="M347" s="190"/>
      <c r="N347" s="190"/>
      <c r="O347" s="188"/>
      <c r="P347" s="188"/>
      <c r="Q347" s="188">
        <v>1</v>
      </c>
      <c r="R347" s="188"/>
      <c r="S347" s="67">
        <f>SUM(C347:J347)</f>
        <v>0</v>
      </c>
      <c r="T347" s="67">
        <f>SUM(K347:R347)</f>
        <v>1</v>
      </c>
      <c r="U347" s="67">
        <f>SUM(D347:F347,L347:N347)</f>
        <v>0</v>
      </c>
      <c r="V347" s="67">
        <f>SUM(G347:J347,O347:R347)</f>
        <v>1</v>
      </c>
      <c r="W347" s="67">
        <f>SUM(S347:T347)</f>
        <v>1</v>
      </c>
    </row>
    <row r="348" ht="19" customHeight="1">
      <c r="A348" s="162"/>
      <c r="B348" s="184">
        <v>39214.291666666664</v>
      </c>
      <c r="C348" s="189"/>
      <c r="D348" s="190"/>
      <c r="E348" s="190"/>
      <c r="F348" s="190"/>
      <c r="G348" s="188">
        <v>1</v>
      </c>
      <c r="H348" s="188">
        <v>1</v>
      </c>
      <c r="I348" s="188"/>
      <c r="J348" s="188"/>
      <c r="K348" s="189"/>
      <c r="L348" s="190"/>
      <c r="M348" s="190"/>
      <c r="N348" s="190"/>
      <c r="O348" s="188"/>
      <c r="P348" s="188"/>
      <c r="Q348" s="188"/>
      <c r="R348" s="188"/>
      <c r="S348" s="67">
        <f>SUM(C348:J348)</f>
        <v>2</v>
      </c>
      <c r="T348" s="67">
        <f>SUM(K348:R348)</f>
        <v>0</v>
      </c>
      <c r="U348" s="67">
        <f>SUM(D348:F348,L348:N348)</f>
        <v>0</v>
      </c>
      <c r="V348" s="67">
        <f>SUM(G348:J348,O348:R348)</f>
        <v>2</v>
      </c>
      <c r="W348" s="67">
        <f>SUM(S348:T348)</f>
        <v>2</v>
      </c>
    </row>
    <row r="349" ht="19" customHeight="1">
      <c r="A349" s="162"/>
      <c r="B349" s="184">
        <v>39214.293055555558</v>
      </c>
      <c r="C349" s="189"/>
      <c r="D349" s="190"/>
      <c r="E349" s="190"/>
      <c r="F349" s="190"/>
      <c r="G349" s="188"/>
      <c r="H349" s="188">
        <v>1</v>
      </c>
      <c r="I349" s="188"/>
      <c r="J349" s="188"/>
      <c r="K349" s="189"/>
      <c r="L349" s="190"/>
      <c r="M349" s="190"/>
      <c r="N349" s="190"/>
      <c r="O349" s="188"/>
      <c r="P349" s="188"/>
      <c r="Q349" s="188"/>
      <c r="R349" s="188"/>
      <c r="S349" s="67">
        <f>SUM(C349:J349)</f>
        <v>1</v>
      </c>
      <c r="T349" s="67">
        <f>SUM(K349:R349)</f>
        <v>0</v>
      </c>
      <c r="U349" s="67">
        <f>SUM(D349:F349,L349:N349)</f>
        <v>0</v>
      </c>
      <c r="V349" s="67">
        <f>SUM(G349:J349,O349:R349)</f>
        <v>1</v>
      </c>
      <c r="W349" s="67">
        <f>SUM(S349:T349)</f>
        <v>1</v>
      </c>
    </row>
    <row r="350" ht="19" customHeight="1">
      <c r="A350" s="162"/>
      <c r="B350" s="184">
        <v>39214.295138888891</v>
      </c>
      <c r="C350" s="189"/>
      <c r="D350" s="190"/>
      <c r="E350" s="190"/>
      <c r="F350" s="190"/>
      <c r="G350" s="188"/>
      <c r="H350" s="188">
        <v>1</v>
      </c>
      <c r="I350" s="188"/>
      <c r="J350" s="188"/>
      <c r="K350" s="189"/>
      <c r="L350" s="190"/>
      <c r="M350" s="190"/>
      <c r="N350" s="190"/>
      <c r="O350" s="188"/>
      <c r="P350" s="188"/>
      <c r="Q350" s="188"/>
      <c r="R350" s="188"/>
      <c r="S350" s="67">
        <f>SUM(C350:J350)</f>
        <v>1</v>
      </c>
      <c r="T350" s="67">
        <f>SUM(K350:R350)</f>
        <v>0</v>
      </c>
      <c r="U350" s="67">
        <f>SUM(D350:F350,L350:N350)</f>
        <v>0</v>
      </c>
      <c r="V350" s="67">
        <f>SUM(G350:J350,O350:R350)</f>
        <v>1</v>
      </c>
      <c r="W350" s="67">
        <f>SUM(S350:T350)</f>
        <v>1</v>
      </c>
    </row>
    <row r="351" ht="19" customHeight="1">
      <c r="A351" s="162"/>
      <c r="B351" s="184">
        <v>39214.295833333330</v>
      </c>
      <c r="C351" s="189"/>
      <c r="D351" s="190"/>
      <c r="E351" s="190"/>
      <c r="F351" s="190"/>
      <c r="G351" s="188"/>
      <c r="H351" s="188"/>
      <c r="I351" s="188">
        <v>1</v>
      </c>
      <c r="J351" s="188"/>
      <c r="K351" s="189"/>
      <c r="L351" s="190"/>
      <c r="M351" s="190"/>
      <c r="N351" s="190"/>
      <c r="O351" s="188"/>
      <c r="P351" s="188"/>
      <c r="Q351" s="188"/>
      <c r="R351" s="188"/>
      <c r="S351" s="67">
        <f>SUM(C351:J351)</f>
        <v>1</v>
      </c>
      <c r="T351" s="67">
        <f>SUM(K351:R351)</f>
        <v>0</v>
      </c>
      <c r="U351" s="67">
        <f>SUM(D351:F351,L351:N351)</f>
        <v>0</v>
      </c>
      <c r="V351" s="67">
        <f>SUM(G351:J351,O351:R351)</f>
        <v>1</v>
      </c>
      <c r="W351" s="67">
        <f>SUM(S351:T351)</f>
        <v>1</v>
      </c>
    </row>
    <row r="352" ht="19" customHeight="1">
      <c r="A352" s="162"/>
      <c r="B352" s="184">
        <v>39214.297916666670</v>
      </c>
      <c r="C352" s="189"/>
      <c r="D352" s="190"/>
      <c r="E352" s="190"/>
      <c r="F352" s="190"/>
      <c r="G352" s="188"/>
      <c r="H352" s="188"/>
      <c r="I352" s="188">
        <v>1</v>
      </c>
      <c r="J352" s="188"/>
      <c r="K352" s="189"/>
      <c r="L352" s="190"/>
      <c r="M352" s="190"/>
      <c r="N352" s="190"/>
      <c r="O352" s="188"/>
      <c r="P352" s="188"/>
      <c r="Q352" s="188"/>
      <c r="R352" s="188"/>
      <c r="S352" s="67">
        <f>SUM(C352:J352)</f>
        <v>1</v>
      </c>
      <c r="T352" s="67">
        <f>SUM(K352:R352)</f>
        <v>0</v>
      </c>
      <c r="U352" s="67">
        <f>SUM(D352:F352,L352:N352)</f>
        <v>0</v>
      </c>
      <c r="V352" s="67">
        <f>SUM(G352:J352,O352:R352)</f>
        <v>1</v>
      </c>
      <c r="W352" s="67">
        <f>SUM(S352:T352)</f>
        <v>1</v>
      </c>
    </row>
    <row r="353" ht="19" customHeight="1">
      <c r="A353" s="162"/>
      <c r="B353" s="184">
        <v>39214.299305555556</v>
      </c>
      <c r="C353" s="189"/>
      <c r="D353" s="190"/>
      <c r="E353" s="190"/>
      <c r="F353" s="190"/>
      <c r="G353" s="188"/>
      <c r="H353" s="188"/>
      <c r="I353" s="188"/>
      <c r="J353" s="188"/>
      <c r="K353" s="189"/>
      <c r="L353" s="190"/>
      <c r="M353" s="190"/>
      <c r="N353" s="190">
        <v>1</v>
      </c>
      <c r="O353" s="188"/>
      <c r="P353" s="188"/>
      <c r="Q353" s="188"/>
      <c r="R353" s="188"/>
      <c r="S353" s="67">
        <f>SUM(C353:J353)</f>
        <v>0</v>
      </c>
      <c r="T353" s="67">
        <f>SUM(K353:R353)</f>
        <v>1</v>
      </c>
      <c r="U353" s="67">
        <f>SUM(D353:F353,L353:N353)</f>
        <v>1</v>
      </c>
      <c r="V353" s="67">
        <f>SUM(G353:J353,O353:R353)</f>
        <v>0</v>
      </c>
      <c r="W353" s="67">
        <f>SUM(S353:T353)</f>
        <v>1</v>
      </c>
    </row>
    <row r="354" ht="19" customHeight="1">
      <c r="A354" s="162"/>
      <c r="B354" s="184">
        <v>39214.304166666669</v>
      </c>
      <c r="C354" s="189">
        <v>1</v>
      </c>
      <c r="D354" s="190"/>
      <c r="E354" s="190"/>
      <c r="F354" s="190"/>
      <c r="G354" s="188"/>
      <c r="H354" s="188"/>
      <c r="I354" s="188"/>
      <c r="J354" s="188"/>
      <c r="K354" s="189"/>
      <c r="L354" s="190"/>
      <c r="M354" s="190"/>
      <c r="N354" s="190"/>
      <c r="O354" s="188"/>
      <c r="P354" s="188"/>
      <c r="Q354" s="188"/>
      <c r="R354" s="188"/>
      <c r="S354" s="67">
        <f>SUM(C354:J354)</f>
        <v>1</v>
      </c>
      <c r="T354" s="67">
        <f>SUM(K354:R354)</f>
        <v>0</v>
      </c>
      <c r="U354" s="67">
        <f>SUM(D354:F354,L354:N354)</f>
        <v>0</v>
      </c>
      <c r="V354" s="67">
        <f>SUM(G354:J354,O354:R354)</f>
        <v>0</v>
      </c>
      <c r="W354" s="67">
        <f>SUM(S354:T354)</f>
        <v>1</v>
      </c>
    </row>
    <row r="355" ht="19" customHeight="1">
      <c r="A355" s="162"/>
      <c r="B355" s="184">
        <v>39214.30625</v>
      </c>
      <c r="C355" s="189"/>
      <c r="D355" s="190"/>
      <c r="E355" s="190"/>
      <c r="F355" s="190"/>
      <c r="G355" s="188"/>
      <c r="H355" s="188"/>
      <c r="I355" s="188"/>
      <c r="J355" s="188"/>
      <c r="K355" s="189"/>
      <c r="L355" s="190"/>
      <c r="M355" s="190"/>
      <c r="N355" s="190"/>
      <c r="O355" s="188"/>
      <c r="P355" s="188"/>
      <c r="Q355" s="188"/>
      <c r="R355" s="188">
        <v>1</v>
      </c>
      <c r="S355" s="67">
        <f>SUM(C355:J355)</f>
        <v>0</v>
      </c>
      <c r="T355" s="67">
        <f>SUM(K355:R355)</f>
        <v>1</v>
      </c>
      <c r="U355" s="67">
        <f>SUM(D355:F355,L355:N355)</f>
        <v>0</v>
      </c>
      <c r="V355" s="67">
        <f>SUM(G355:J355,O355:R355)</f>
        <v>1</v>
      </c>
      <c r="W355" s="67">
        <f>SUM(S355:T355)</f>
        <v>1</v>
      </c>
    </row>
    <row r="356" ht="19" customHeight="1">
      <c r="A356" s="162"/>
      <c r="B356" s="184">
        <v>39214.311805555553</v>
      </c>
      <c r="C356" s="189"/>
      <c r="D356" s="190"/>
      <c r="E356" s="190"/>
      <c r="F356" s="190"/>
      <c r="G356" s="188"/>
      <c r="H356" s="188"/>
      <c r="I356" s="188"/>
      <c r="J356" s="188"/>
      <c r="K356" s="189"/>
      <c r="L356" s="190"/>
      <c r="M356" s="190"/>
      <c r="N356" s="190"/>
      <c r="O356" s="188"/>
      <c r="P356" s="188"/>
      <c r="Q356" s="188"/>
      <c r="R356" s="188"/>
      <c r="S356" s="67">
        <f>SUM(C356:J356)</f>
        <v>0</v>
      </c>
      <c r="T356" s="67">
        <f>SUM(K356:R356)</f>
        <v>0</v>
      </c>
      <c r="U356" s="67">
        <f>SUM(D356:F356,L356:N356)</f>
        <v>0</v>
      </c>
      <c r="V356" s="67">
        <f>SUM(G356:J356,O356:R356)</f>
        <v>0</v>
      </c>
      <c r="W356" s="67">
        <f>SUM(S356:T356)</f>
        <v>0</v>
      </c>
    </row>
    <row r="357" ht="19" customHeight="1">
      <c r="A357" s="162"/>
      <c r="B357" s="184">
        <v>39214.26875</v>
      </c>
      <c r="C357" s="189"/>
      <c r="D357" s="190"/>
      <c r="E357" s="190"/>
      <c r="F357" s="190"/>
      <c r="G357" s="188"/>
      <c r="H357" s="188"/>
      <c r="I357" s="188"/>
      <c r="J357" s="188"/>
      <c r="K357" s="189"/>
      <c r="L357" s="190"/>
      <c r="M357" s="190"/>
      <c r="N357" s="190"/>
      <c r="O357" s="188"/>
      <c r="P357" s="188"/>
      <c r="Q357" s="188"/>
      <c r="R357" s="188"/>
      <c r="S357" s="67">
        <f>SUM(C357:J357)</f>
        <v>0</v>
      </c>
      <c r="T357" s="67">
        <f>SUM(K357:R357)</f>
        <v>0</v>
      </c>
      <c r="U357" s="67">
        <f>SUM(D357:F357,L357:N357)</f>
        <v>0</v>
      </c>
      <c r="V357" s="67">
        <f>SUM(G357:J357,O357:R357)</f>
        <v>0</v>
      </c>
      <c r="W357" s="67">
        <f>SUM(S357:T357)</f>
        <v>0</v>
      </c>
    </row>
    <row r="358" ht="19" customHeight="1">
      <c r="A358" s="162"/>
      <c r="B358" s="184">
        <v>39214.26875</v>
      </c>
      <c r="C358" s="189"/>
      <c r="D358" s="190"/>
      <c r="E358" s="190"/>
      <c r="F358" s="190"/>
      <c r="G358" s="188"/>
      <c r="H358" s="188"/>
      <c r="I358" s="188"/>
      <c r="J358" s="188"/>
      <c r="K358" s="189"/>
      <c r="L358" s="190"/>
      <c r="M358" s="190"/>
      <c r="N358" s="190"/>
      <c r="O358" s="188"/>
      <c r="P358" s="188"/>
      <c r="Q358" s="188"/>
      <c r="R358" s="188"/>
      <c r="S358" s="67">
        <f>SUM(C358:J358)</f>
        <v>0</v>
      </c>
      <c r="T358" s="67">
        <f>SUM(K358:R358)</f>
        <v>0</v>
      </c>
      <c r="U358" s="67">
        <f>SUM(D358:F358,L358:N358)</f>
        <v>0</v>
      </c>
      <c r="V358" s="67">
        <f>SUM(G358:J358,O358:R358)</f>
        <v>0</v>
      </c>
      <c r="W358" s="67">
        <f>SUM(S358:T358)</f>
        <v>0</v>
      </c>
    </row>
    <row r="359" ht="19" customHeight="1">
      <c r="A359" s="162"/>
      <c r="B359" s="184">
        <v>39214.26875</v>
      </c>
      <c r="C359" s="189"/>
      <c r="D359" s="190"/>
      <c r="E359" s="190"/>
      <c r="F359" s="190"/>
      <c r="G359" s="188"/>
      <c r="H359" s="188"/>
      <c r="I359" s="188"/>
      <c r="J359" s="188"/>
      <c r="K359" s="189"/>
      <c r="L359" s="190"/>
      <c r="M359" s="190"/>
      <c r="N359" s="190"/>
      <c r="O359" s="188"/>
      <c r="P359" s="188"/>
      <c r="Q359" s="188"/>
      <c r="R359" s="188"/>
      <c r="S359" s="67">
        <f>SUM(C359:J359)</f>
        <v>0</v>
      </c>
      <c r="T359" s="67">
        <f>SUM(K359:R359)</f>
        <v>0</v>
      </c>
      <c r="U359" s="67">
        <f>SUM(D359:F359,L359:N359)</f>
        <v>0</v>
      </c>
      <c r="V359" s="67">
        <f>SUM(G359:J359,O359:R359)</f>
        <v>0</v>
      </c>
      <c r="W359" s="67">
        <f>SUM(S359:T359)</f>
        <v>0</v>
      </c>
    </row>
    <row r="360" ht="19" customHeight="1">
      <c r="A360" s="162"/>
      <c r="B360" t="s" s="161">
        <v>263</v>
      </c>
      <c r="C360" t="s" s="189">
        <v>276</v>
      </c>
      <c r="D360" s="190">
        <f>SUM(D341:D359)</f>
        <v>0</v>
      </c>
      <c r="E360" s="190">
        <f>SUM(E341:E359)</f>
        <v>1</v>
      </c>
      <c r="F360" s="190">
        <f>SUM(F341:F359)</f>
        <v>0</v>
      </c>
      <c r="G360" s="188">
        <f>SUM(G341:G359)</f>
        <v>1</v>
      </c>
      <c r="H360" s="188">
        <f>SUM(H341:H359)</f>
        <v>4</v>
      </c>
      <c r="I360" s="188">
        <f>SUM(I341:I359)</f>
        <v>4</v>
      </c>
      <c r="J360" s="188">
        <f>SUM(J341:J359)</f>
        <v>0</v>
      </c>
      <c r="K360" t="s" s="189">
        <v>276</v>
      </c>
      <c r="L360" s="190">
        <f>SUM(L341:L359)</f>
        <v>1</v>
      </c>
      <c r="M360" s="190">
        <f>SUM(M341:M359)</f>
        <v>0</v>
      </c>
      <c r="N360" s="190">
        <f>SUM(N341:N359)</f>
        <v>1</v>
      </c>
      <c r="O360" s="188">
        <f>SUM(O341:O359)</f>
        <v>0</v>
      </c>
      <c r="P360" s="188">
        <f>SUM(P341:P359)</f>
        <v>0</v>
      </c>
      <c r="Q360" s="188">
        <f>SUM(Q341:Q359)</f>
        <v>2</v>
      </c>
      <c r="R360" s="188">
        <f>SUM(R341:R359)</f>
        <v>2</v>
      </c>
      <c r="S360" t="s" s="67">
        <v>276</v>
      </c>
      <c r="T360" t="s" s="67">
        <v>276</v>
      </c>
      <c r="U360" t="s" s="67">
        <v>276</v>
      </c>
      <c r="V360" t="s" s="67">
        <v>276</v>
      </c>
      <c r="W360" t="s" s="67">
        <v>276</v>
      </c>
    </row>
    <row r="361" ht="19" customHeight="1">
      <c r="A361" s="162"/>
      <c r="B361" s="161"/>
      <c r="C361" s="189">
        <f>SUM(C341:C359)</f>
        <v>1</v>
      </c>
      <c r="D361" s="190">
        <f>SUM(D360:F360)</f>
        <v>1</v>
      </c>
      <c r="E361" s="10"/>
      <c r="F361" s="10"/>
      <c r="G361" s="188">
        <f>SUM(G360:J360)</f>
        <v>9</v>
      </c>
      <c r="H361" s="10"/>
      <c r="I361" s="10"/>
      <c r="J361" s="10"/>
      <c r="K361" s="189">
        <f>SUM(K341:K359)</f>
        <v>0</v>
      </c>
      <c r="L361" s="190">
        <f>SUM(L360:N360)</f>
        <v>2</v>
      </c>
      <c r="M361" s="10"/>
      <c r="N361" s="10"/>
      <c r="O361" s="188">
        <f>SUM(O360:R360)</f>
        <v>4</v>
      </c>
      <c r="P361" s="10"/>
      <c r="Q361" s="10"/>
      <c r="R361" s="10"/>
      <c r="S361" s="67">
        <f>SUM(C361:I361)</f>
        <v>11</v>
      </c>
      <c r="T361" s="67">
        <f>SUM(K361:P361)</f>
        <v>6</v>
      </c>
      <c r="U361" s="67">
        <f>SUM(U341:U359)</f>
        <v>3</v>
      </c>
      <c r="V361" s="67">
        <f>SUM(V341:V359)</f>
        <v>13</v>
      </c>
      <c r="W361" s="67">
        <f>SUM(S361:T361)</f>
        <v>17</v>
      </c>
    </row>
    <row r="362" ht="19" customHeight="1">
      <c r="A362" s="162"/>
      <c r="B362" t="s" s="67">
        <v>278</v>
      </c>
      <c r="C362" s="189"/>
      <c r="D362" s="194">
        <f>'Sheet 1 - Production Sheet'!$AI$104+D361</f>
        <v>4.261578604044358</v>
      </c>
      <c r="E362" s="10"/>
      <c r="F362" s="10"/>
      <c r="G362" s="188"/>
      <c r="H362" s="188"/>
      <c r="I362" s="188"/>
      <c r="J362" s="188"/>
      <c r="K362" s="189"/>
      <c r="L362" s="194">
        <f>'Sheet 1 - Production Sheet'!$AI$104+L361</f>
        <v>5.261578604044358</v>
      </c>
      <c r="M362" s="10"/>
      <c r="N362" s="10"/>
      <c r="O362" s="188"/>
      <c r="P362" s="188"/>
      <c r="Q362" s="188"/>
      <c r="R362" s="188"/>
      <c r="S362" s="195">
        <f>'Sheet 1 - Production Sheet'!$AI$104+S361</f>
        <v>14.26157860404436</v>
      </c>
      <c r="T362" s="195">
        <f>'Sheet 1 - Production Sheet'!$AI$104+T361</f>
        <v>9.261578604044358</v>
      </c>
      <c r="U362" s="195">
        <f>'Sheet 1 - Production Sheet'!$AZ$104+U361</f>
        <v>9.523157208088715</v>
      </c>
      <c r="V362" s="67"/>
      <c r="W362" s="195">
        <f>'Sheet 1 - Production Sheet'!$AZ$104+W361</f>
        <v>23.52315720808872</v>
      </c>
    </row>
    <row r="363" ht="19" customHeight="1">
      <c r="A363" s="162"/>
      <c r="B363" t="s" s="67">
        <v>279</v>
      </c>
      <c r="C363" s="189"/>
      <c r="D363" s="194">
        <f>'Sheet 1 - Production Sheet'!$AI$103+D361</f>
        <v>2.956947162426614</v>
      </c>
      <c r="E363" s="10"/>
      <c r="F363" s="10"/>
      <c r="G363" s="188"/>
      <c r="H363" s="188"/>
      <c r="I363" s="188"/>
      <c r="J363" s="188"/>
      <c r="K363" s="189"/>
      <c r="L363" s="194">
        <f>'Sheet 1 - Production Sheet'!$AI$103+L361</f>
        <v>3.956947162426614</v>
      </c>
      <c r="M363" s="10"/>
      <c r="N363" s="10"/>
      <c r="O363" s="188"/>
      <c r="P363" s="188"/>
      <c r="Q363" s="188"/>
      <c r="R363" s="188"/>
      <c r="S363" s="195">
        <f>'Sheet 1 - Production Sheet'!$AI$103+S361</f>
        <v>12.95694716242661</v>
      </c>
      <c r="T363" s="195">
        <f>'Sheet 1 - Production Sheet'!$AI$103+T361</f>
        <v>7.956947162426614</v>
      </c>
      <c r="U363" s="195">
        <f>'Sheet 1 - Production Sheet'!$AZ$103+U361</f>
        <v>6.913894324853228</v>
      </c>
      <c r="V363" s="67"/>
      <c r="W363" s="195">
        <f>'Sheet 1 - Production Sheet'!$AZ$103+W361</f>
        <v>20.91389432485323</v>
      </c>
    </row>
    <row r="364" ht="19" customHeight="1">
      <c r="A364" s="162"/>
      <c r="B364" t="s" s="67">
        <v>280</v>
      </c>
      <c r="C364" s="189"/>
      <c r="D364" s="196">
        <f>'Sheet 1 - Production Sheet'!$AI$104/D361</f>
        <v>3.261578604044358</v>
      </c>
      <c r="E364" s="10"/>
      <c r="F364" s="10"/>
      <c r="G364" s="188"/>
      <c r="H364" s="188"/>
      <c r="I364" s="188"/>
      <c r="J364" s="188"/>
      <c r="K364" s="189"/>
      <c r="L364" s="196">
        <f>'Sheet 1 - Production Sheet'!$AI$104/L361</f>
        <v>1.630789302022179</v>
      </c>
      <c r="M364" s="10"/>
      <c r="N364" s="10"/>
      <c r="O364" s="188"/>
      <c r="P364" s="188"/>
      <c r="Q364" s="188"/>
      <c r="R364" s="188"/>
      <c r="S364" s="66">
        <f>'Sheet 1 - Production Sheet'!$AI$104/S361</f>
        <v>0.2965071458222143</v>
      </c>
      <c r="T364" s="66">
        <f>'Sheet 1 - Production Sheet'!$AI$104/T361</f>
        <v>0.543596434007393</v>
      </c>
      <c r="U364" s="66">
        <f>'Sheet 1 - Production Sheet'!$AZ$104/U361</f>
        <v>2.174385736029572</v>
      </c>
      <c r="V364" s="67"/>
      <c r="W364" s="66">
        <f>'Sheet 1 - Production Sheet'!$AZ$104/W361</f>
        <v>0.3837151298875715</v>
      </c>
    </row>
    <row r="365" ht="19" customHeight="1">
      <c r="A365" s="162"/>
      <c r="B365" t="s" s="67">
        <v>281</v>
      </c>
      <c r="C365" s="189"/>
      <c r="D365" s="196">
        <f>'Sheet 1 - Production Sheet'!$AI$103/D361</f>
        <v>1.956947162426614</v>
      </c>
      <c r="E365" s="10"/>
      <c r="F365" s="10"/>
      <c r="G365" s="188"/>
      <c r="H365" s="188"/>
      <c r="I365" s="188"/>
      <c r="J365" s="188"/>
      <c r="K365" s="189"/>
      <c r="L365" s="196">
        <f>'Sheet 1 - Production Sheet'!$AI$103/L361</f>
        <v>0.9784735812133071</v>
      </c>
      <c r="M365" s="10"/>
      <c r="N365" s="10"/>
      <c r="O365" s="188"/>
      <c r="P365" s="188"/>
      <c r="Q365" s="188"/>
      <c r="R365" s="188"/>
      <c r="S365" s="66">
        <f>'Sheet 1 - Production Sheet'!$AI$103/S361</f>
        <v>0.1779042874933286</v>
      </c>
      <c r="T365" s="66">
        <f>'Sheet 1 - Production Sheet'!$AI$103/T361</f>
        <v>0.3261578604044357</v>
      </c>
      <c r="U365" s="66">
        <f>'Sheet 1 - Production Sheet'!$AZ$103/U361</f>
        <v>1.304631441617743</v>
      </c>
      <c r="V365" s="67"/>
      <c r="W365" s="66">
        <f>'Sheet 1 - Production Sheet'!$AZ$103/W361</f>
        <v>0.2302290779325429</v>
      </c>
    </row>
    <row r="366" ht="32" customHeight="1">
      <c r="A366" s="162"/>
      <c r="B366" t="s" s="163">
        <v>282</v>
      </c>
      <c r="C366" t="s" s="164">
        <v>259</v>
      </c>
      <c r="D366" s="10"/>
      <c r="E366" s="10"/>
      <c r="F366" s="10"/>
      <c r="G366" s="10"/>
      <c r="H366" s="10"/>
      <c r="I366" s="10"/>
      <c r="J366" s="10"/>
      <c r="K366" t="s" s="164">
        <v>260</v>
      </c>
      <c r="L366" s="10"/>
      <c r="M366" s="10"/>
      <c r="N366" s="10"/>
      <c r="O366" s="10"/>
      <c r="P366" s="10"/>
      <c r="Q366" s="10"/>
      <c r="R366" s="10"/>
      <c r="S366" t="s" s="47">
        <v>259</v>
      </c>
      <c r="T366" t="s" s="47">
        <v>260</v>
      </c>
      <c r="U366" t="s" s="47">
        <v>261</v>
      </c>
      <c r="V366" t="s" s="47">
        <v>262</v>
      </c>
      <c r="W366" t="s" s="47">
        <v>263</v>
      </c>
    </row>
    <row r="367" ht="19" customHeight="1">
      <c r="A367" s="162"/>
      <c r="B367" t="s" s="161">
        <v>264</v>
      </c>
      <c r="C367" t="s" s="172">
        <v>265</v>
      </c>
      <c r="D367" t="s" s="173">
        <v>261</v>
      </c>
      <c r="E367" s="10"/>
      <c r="F367" s="10"/>
      <c r="G367" t="s" s="174">
        <v>266</v>
      </c>
      <c r="H367" s="10"/>
      <c r="I367" s="10"/>
      <c r="J367" s="10"/>
      <c r="K367" t="s" s="172">
        <v>265</v>
      </c>
      <c r="L367" t="s" s="173">
        <v>261</v>
      </c>
      <c r="M367" s="10"/>
      <c r="N367" s="10"/>
      <c r="O367" t="s" s="174">
        <v>266</v>
      </c>
      <c r="P367" s="10"/>
      <c r="Q367" s="10"/>
      <c r="R367" s="10"/>
      <c r="S367" s="175"/>
      <c r="T367" s="175"/>
      <c r="U367" s="175"/>
      <c r="V367" s="175"/>
      <c r="W367" s="175"/>
    </row>
    <row r="368" ht="44" customHeight="1">
      <c r="A368" s="162"/>
      <c r="B368" s="176">
        <v>39214</v>
      </c>
      <c r="C368" t="s" s="181">
        <v>267</v>
      </c>
      <c r="D368" t="s" s="182">
        <v>268</v>
      </c>
      <c r="E368" t="s" s="182">
        <v>269</v>
      </c>
      <c r="F368" t="s" s="182">
        <v>270</v>
      </c>
      <c r="G368" t="s" s="180">
        <v>271</v>
      </c>
      <c r="H368" t="s" s="180">
        <v>272</v>
      </c>
      <c r="I368" t="s" s="180">
        <v>273</v>
      </c>
      <c r="J368" t="s" s="180">
        <v>274</v>
      </c>
      <c r="K368" t="s" s="181">
        <v>267</v>
      </c>
      <c r="L368" t="s" s="182">
        <v>268</v>
      </c>
      <c r="M368" t="s" s="182">
        <v>269</v>
      </c>
      <c r="N368" t="s" s="182">
        <v>270</v>
      </c>
      <c r="O368" t="s" s="180">
        <v>271</v>
      </c>
      <c r="P368" t="s" s="180">
        <v>272</v>
      </c>
      <c r="Q368" t="s" s="180">
        <v>273</v>
      </c>
      <c r="R368" t="s" s="180">
        <v>274</v>
      </c>
      <c r="S368" t="s" s="183">
        <v>275</v>
      </c>
      <c r="T368" t="s" s="183">
        <v>275</v>
      </c>
      <c r="U368" t="s" s="183">
        <v>275</v>
      </c>
      <c r="V368" t="s" s="183">
        <v>275</v>
      </c>
      <c r="W368" t="s" s="183">
        <v>263</v>
      </c>
    </row>
    <row r="369" ht="19" customHeight="1">
      <c r="A369" s="162"/>
      <c r="B369" s="184">
        <v>39214.652083333334</v>
      </c>
      <c r="C369" s="189"/>
      <c r="D369" s="190"/>
      <c r="E369" s="190"/>
      <c r="F369" s="190"/>
      <c r="G369" s="188"/>
      <c r="H369" s="188"/>
      <c r="I369" s="188"/>
      <c r="J369" s="188"/>
      <c r="K369" s="189"/>
      <c r="L369" s="190"/>
      <c r="M369" s="190"/>
      <c r="N369" s="190"/>
      <c r="O369" s="188"/>
      <c r="P369" s="188"/>
      <c r="Q369" s="188"/>
      <c r="R369" s="188"/>
      <c r="S369" s="67">
        <f>SUM(C369:J369)</f>
        <v>0</v>
      </c>
      <c r="T369" s="67">
        <f>SUM(K369:R369)</f>
        <v>0</v>
      </c>
      <c r="U369" s="67">
        <f>SUM(D369:F369,L369:N369)</f>
        <v>0</v>
      </c>
      <c r="V369" s="67">
        <f>SUM(G369:J369,O369:R369)</f>
        <v>0</v>
      </c>
      <c r="W369" s="67">
        <f>SUM(S369:T369)</f>
        <v>0</v>
      </c>
    </row>
    <row r="370" ht="19" customHeight="1">
      <c r="A370" s="162"/>
      <c r="B370" s="184">
        <v>39214.653472222220</v>
      </c>
      <c r="C370" s="189"/>
      <c r="D370" s="190"/>
      <c r="E370" s="190"/>
      <c r="F370" s="190"/>
      <c r="G370" s="188"/>
      <c r="H370" s="188"/>
      <c r="I370" s="188"/>
      <c r="J370" s="188"/>
      <c r="K370" s="189">
        <v>1</v>
      </c>
      <c r="L370" s="190"/>
      <c r="M370" s="190"/>
      <c r="N370" s="190"/>
      <c r="O370" s="188"/>
      <c r="P370" s="188"/>
      <c r="Q370" s="188"/>
      <c r="R370" s="188"/>
      <c r="S370" s="67">
        <f>SUM(C370:J370)</f>
        <v>0</v>
      </c>
      <c r="T370" s="67">
        <f>SUM(K370:R370)</f>
        <v>1</v>
      </c>
      <c r="U370" s="67">
        <f>SUM(D370:F370,L370:N370)</f>
        <v>0</v>
      </c>
      <c r="V370" s="67">
        <f>SUM(G370:J370,O370:R370)</f>
        <v>0</v>
      </c>
      <c r="W370" s="67">
        <f>SUM(S370:T370)</f>
        <v>1</v>
      </c>
    </row>
    <row r="371" ht="19" customHeight="1">
      <c r="A371" s="162"/>
      <c r="B371" s="184">
        <v>39214.654166666667</v>
      </c>
      <c r="C371" s="189"/>
      <c r="D371" s="190"/>
      <c r="E371" s="190"/>
      <c r="F371" s="190"/>
      <c r="G371" s="188"/>
      <c r="H371" s="188"/>
      <c r="I371" s="188"/>
      <c r="J371" s="188"/>
      <c r="K371" s="189">
        <v>1</v>
      </c>
      <c r="L371" s="190"/>
      <c r="M371" s="190"/>
      <c r="N371" s="190"/>
      <c r="O371" s="188"/>
      <c r="P371" s="188"/>
      <c r="Q371" s="188"/>
      <c r="R371" s="188"/>
      <c r="S371" s="67">
        <f>SUM(C371:J371)</f>
        <v>0</v>
      </c>
      <c r="T371" s="67">
        <f>SUM(K371:R371)</f>
        <v>1</v>
      </c>
      <c r="U371" s="67">
        <f>SUM(D371:F371,L371:N371)</f>
        <v>0</v>
      </c>
      <c r="V371" s="67">
        <f>SUM(G371:J371,O371:R371)</f>
        <v>0</v>
      </c>
      <c r="W371" s="67">
        <f>SUM(S371:T371)</f>
        <v>1</v>
      </c>
    </row>
    <row r="372" ht="19" customHeight="1">
      <c r="A372" s="162"/>
      <c r="B372" s="184">
        <v>39214.654861111114</v>
      </c>
      <c r="C372" s="189"/>
      <c r="D372" s="190"/>
      <c r="E372" s="190"/>
      <c r="F372" s="190"/>
      <c r="G372" s="188">
        <v>1</v>
      </c>
      <c r="H372" s="188"/>
      <c r="I372" s="188"/>
      <c r="J372" s="188"/>
      <c r="K372" s="189"/>
      <c r="L372" s="190"/>
      <c r="M372" s="190"/>
      <c r="N372" s="190"/>
      <c r="O372" s="188"/>
      <c r="P372" s="188"/>
      <c r="Q372" s="188"/>
      <c r="R372" s="188"/>
      <c r="S372" s="67">
        <f>SUM(C372:J372)</f>
        <v>1</v>
      </c>
      <c r="T372" s="67">
        <f>SUM(K372:R372)</f>
        <v>0</v>
      </c>
      <c r="U372" s="67">
        <f>SUM(D372:F372,L372:N372)</f>
        <v>0</v>
      </c>
      <c r="V372" s="67">
        <f>SUM(G372:J372,O372:R372)</f>
        <v>1</v>
      </c>
      <c r="W372" s="67">
        <f>SUM(S372:T372)</f>
        <v>1</v>
      </c>
    </row>
    <row r="373" ht="19" customHeight="1">
      <c r="A373" s="162"/>
      <c r="B373" s="184">
        <v>39214.6625</v>
      </c>
      <c r="C373" s="189">
        <v>1</v>
      </c>
      <c r="D373" s="190"/>
      <c r="E373" s="190"/>
      <c r="F373" s="190"/>
      <c r="G373" s="188"/>
      <c r="H373" s="188"/>
      <c r="I373" s="188"/>
      <c r="J373" s="188"/>
      <c r="K373" s="189"/>
      <c r="L373" s="190"/>
      <c r="M373" s="190"/>
      <c r="N373" s="190"/>
      <c r="O373" s="188"/>
      <c r="P373" s="188"/>
      <c r="Q373" s="188"/>
      <c r="R373" s="188"/>
      <c r="S373" s="67">
        <f>SUM(C373:J373)</f>
        <v>1</v>
      </c>
      <c r="T373" s="67">
        <f>SUM(K373:R373)</f>
        <v>0</v>
      </c>
      <c r="U373" s="67">
        <f>SUM(D373:F373,L373:N373)</f>
        <v>0</v>
      </c>
      <c r="V373" s="67">
        <f>SUM(G373:J373,O373:R373)</f>
        <v>0</v>
      </c>
      <c r="W373" s="67">
        <f>SUM(S373:T373)</f>
        <v>1</v>
      </c>
    </row>
    <row r="374" ht="19" customHeight="1">
      <c r="A374" s="162"/>
      <c r="B374" s="184">
        <v>39214.664583333331</v>
      </c>
      <c r="C374" s="189"/>
      <c r="D374" s="190"/>
      <c r="E374" s="190"/>
      <c r="F374" s="190"/>
      <c r="G374" s="188"/>
      <c r="H374" s="188"/>
      <c r="I374" s="188"/>
      <c r="J374" s="188"/>
      <c r="K374" s="189"/>
      <c r="L374" s="190"/>
      <c r="M374" s="190"/>
      <c r="N374" s="190"/>
      <c r="O374" s="188">
        <v>1</v>
      </c>
      <c r="P374" s="188"/>
      <c r="Q374" s="188"/>
      <c r="R374" s="188"/>
      <c r="S374" s="67">
        <f>SUM(C374:J374)</f>
        <v>0</v>
      </c>
      <c r="T374" s="67">
        <f>SUM(K374:R374)</f>
        <v>1</v>
      </c>
      <c r="U374" s="67">
        <f>SUM(D374:F374,L374:N374)</f>
        <v>0</v>
      </c>
      <c r="V374" s="67">
        <f>SUM(G374:J374,O374:R374)</f>
        <v>1</v>
      </c>
      <c r="W374" s="67">
        <f>SUM(S374:T374)</f>
        <v>1</v>
      </c>
    </row>
    <row r="375" ht="19" customHeight="1">
      <c r="A375" s="162"/>
      <c r="B375" s="184">
        <v>39214.665972222225</v>
      </c>
      <c r="C375" s="189"/>
      <c r="D375" s="190"/>
      <c r="E375" s="190"/>
      <c r="F375" s="190"/>
      <c r="G375" s="188"/>
      <c r="H375" s="188"/>
      <c r="I375" s="188"/>
      <c r="J375" s="188"/>
      <c r="K375" s="189"/>
      <c r="L375" s="190"/>
      <c r="M375" s="190"/>
      <c r="N375" s="190">
        <v>1</v>
      </c>
      <c r="O375" s="188"/>
      <c r="P375" s="188"/>
      <c r="Q375" s="188"/>
      <c r="R375" s="188"/>
      <c r="S375" s="67">
        <f>SUM(C375:J375)</f>
        <v>0</v>
      </c>
      <c r="T375" s="67">
        <f>SUM(K375:R375)</f>
        <v>1</v>
      </c>
      <c r="U375" s="67">
        <f>SUM(D375:F375,L375:N375)</f>
        <v>1</v>
      </c>
      <c r="V375" s="67">
        <f>SUM(G375:J375,O375:R375)</f>
        <v>0</v>
      </c>
      <c r="W375" s="67">
        <f>SUM(S375:T375)</f>
        <v>1</v>
      </c>
    </row>
    <row r="376" ht="19" customHeight="1">
      <c r="A376" s="162"/>
      <c r="B376" s="184">
        <v>39214.666666666664</v>
      </c>
      <c r="C376" s="189"/>
      <c r="D376" s="190"/>
      <c r="E376" s="190"/>
      <c r="F376" s="190"/>
      <c r="G376" s="188"/>
      <c r="H376" s="188"/>
      <c r="I376" s="188"/>
      <c r="J376" s="188"/>
      <c r="K376" s="189"/>
      <c r="L376" s="190"/>
      <c r="M376" s="190"/>
      <c r="N376" s="190"/>
      <c r="O376" s="188">
        <v>1</v>
      </c>
      <c r="P376" s="188"/>
      <c r="Q376" s="188"/>
      <c r="R376" s="188"/>
      <c r="S376" s="67">
        <f>SUM(C376:J376)</f>
        <v>0</v>
      </c>
      <c r="T376" s="67">
        <f>SUM(K376:R376)</f>
        <v>1</v>
      </c>
      <c r="U376" s="67">
        <f>SUM(D376:F376,L376:N376)</f>
        <v>0</v>
      </c>
      <c r="V376" s="67">
        <f>SUM(G376:J376,O376:R376)</f>
        <v>1</v>
      </c>
      <c r="W376" s="67">
        <f>SUM(S376:T376)</f>
        <v>1</v>
      </c>
    </row>
    <row r="377" ht="19" customHeight="1">
      <c r="A377" s="162"/>
      <c r="B377" s="184">
        <v>39214.669444444444</v>
      </c>
      <c r="C377" s="189"/>
      <c r="D377" s="190"/>
      <c r="E377" s="190"/>
      <c r="F377" s="190"/>
      <c r="G377" s="188"/>
      <c r="H377" s="188"/>
      <c r="I377" s="188">
        <v>1</v>
      </c>
      <c r="J377" s="188"/>
      <c r="K377" s="189"/>
      <c r="L377" s="190"/>
      <c r="M377" s="190"/>
      <c r="N377" s="190"/>
      <c r="O377" s="188"/>
      <c r="P377" s="188"/>
      <c r="Q377" s="188"/>
      <c r="R377" s="188"/>
      <c r="S377" s="67">
        <f>SUM(C377:J377)</f>
        <v>1</v>
      </c>
      <c r="T377" s="67">
        <f>SUM(K377:R377)</f>
        <v>0</v>
      </c>
      <c r="U377" s="67">
        <f>SUM(D377:F377,L377:N377)</f>
        <v>0</v>
      </c>
      <c r="V377" s="67">
        <f>SUM(G377:J377,O377:R377)</f>
        <v>1</v>
      </c>
      <c r="W377" s="67">
        <f>SUM(S377:T377)</f>
        <v>1</v>
      </c>
    </row>
    <row r="378" ht="19" customHeight="1">
      <c r="A378" s="162"/>
      <c r="B378" s="184">
        <v>39214.670138888891</v>
      </c>
      <c r="C378" s="189">
        <v>1</v>
      </c>
      <c r="D378" s="190"/>
      <c r="E378" s="190"/>
      <c r="F378" s="190"/>
      <c r="G378" s="188"/>
      <c r="H378" s="188"/>
      <c r="I378" s="188"/>
      <c r="J378" s="188"/>
      <c r="K378" s="189"/>
      <c r="L378" s="190"/>
      <c r="M378" s="190"/>
      <c r="N378" s="190"/>
      <c r="O378" s="188"/>
      <c r="P378" s="188"/>
      <c r="Q378" s="188"/>
      <c r="R378" s="188"/>
      <c r="S378" s="67">
        <f>SUM(C378:J378)</f>
        <v>1</v>
      </c>
      <c r="T378" s="67">
        <f>SUM(K378:R378)</f>
        <v>0</v>
      </c>
      <c r="U378" s="67">
        <f>SUM(D378:F378,L378:N378)</f>
        <v>0</v>
      </c>
      <c r="V378" s="67">
        <f>SUM(G378:J378,O378:R378)</f>
        <v>0</v>
      </c>
      <c r="W378" s="67">
        <f>SUM(S378:T378)</f>
        <v>1</v>
      </c>
    </row>
    <row r="379" ht="19" customHeight="1">
      <c r="A379" s="162"/>
      <c r="B379" s="184">
        <v>39214.670833333330</v>
      </c>
      <c r="C379" s="189"/>
      <c r="D379" s="190"/>
      <c r="E379" s="190"/>
      <c r="F379" s="190"/>
      <c r="G379" s="188"/>
      <c r="H379" s="188"/>
      <c r="I379" s="188"/>
      <c r="J379" s="188"/>
      <c r="K379" s="189"/>
      <c r="L379" s="190"/>
      <c r="M379" s="190"/>
      <c r="N379" s="190">
        <v>1</v>
      </c>
      <c r="O379" s="188"/>
      <c r="P379" s="188">
        <v>1</v>
      </c>
      <c r="Q379" s="188"/>
      <c r="R379" s="188"/>
      <c r="S379" s="67">
        <f>SUM(C379:J379)</f>
        <v>0</v>
      </c>
      <c r="T379" s="67">
        <f>SUM(K379:R379)</f>
        <v>2</v>
      </c>
      <c r="U379" s="67">
        <f>SUM(D379:F379,L379:N379)</f>
        <v>1</v>
      </c>
      <c r="V379" s="67">
        <f>SUM(G379:J379,O379:R379)</f>
        <v>1</v>
      </c>
      <c r="W379" s="67">
        <f>SUM(S379:T379)</f>
        <v>2</v>
      </c>
    </row>
    <row r="380" ht="19" customHeight="1">
      <c r="A380" s="162"/>
      <c r="B380" s="184">
        <v>39214.671527777777</v>
      </c>
      <c r="C380" s="189"/>
      <c r="D380" s="190"/>
      <c r="E380" s="190"/>
      <c r="F380" s="190"/>
      <c r="G380" s="188"/>
      <c r="H380" s="188"/>
      <c r="I380" s="188">
        <v>1</v>
      </c>
      <c r="J380" s="188"/>
      <c r="K380" s="189"/>
      <c r="L380" s="190"/>
      <c r="M380" s="190"/>
      <c r="N380" s="190"/>
      <c r="O380" s="188"/>
      <c r="P380" s="188"/>
      <c r="Q380" s="188"/>
      <c r="R380" s="188"/>
      <c r="S380" s="67">
        <f>SUM(C380:J380)</f>
        <v>1</v>
      </c>
      <c r="T380" s="67">
        <f>SUM(K380:R380)</f>
        <v>0</v>
      </c>
      <c r="U380" s="67">
        <f>SUM(D380:F380,L380:N380)</f>
        <v>0</v>
      </c>
      <c r="V380" s="67">
        <f>SUM(G380:J380,O380:R380)</f>
        <v>1</v>
      </c>
      <c r="W380" s="67">
        <f>SUM(S380:T380)</f>
        <v>1</v>
      </c>
    </row>
    <row r="381" ht="19" customHeight="1">
      <c r="A381" s="162"/>
      <c r="B381" s="184">
        <v>39214.672222222223</v>
      </c>
      <c r="C381" s="189"/>
      <c r="D381" s="190">
        <v>1</v>
      </c>
      <c r="E381" s="190"/>
      <c r="F381" s="190"/>
      <c r="G381" s="188"/>
      <c r="H381" s="188"/>
      <c r="I381" s="188"/>
      <c r="J381" s="188"/>
      <c r="K381" s="189"/>
      <c r="L381" s="190">
        <v>1</v>
      </c>
      <c r="M381" s="190"/>
      <c r="N381" s="190"/>
      <c r="O381" s="188"/>
      <c r="P381" s="188"/>
      <c r="Q381" s="188"/>
      <c r="R381" s="188"/>
      <c r="S381" s="67">
        <f>SUM(C381:J381)</f>
        <v>1</v>
      </c>
      <c r="T381" s="67">
        <f>SUM(K381:R381)</f>
        <v>1</v>
      </c>
      <c r="U381" s="67">
        <f>SUM(D381:F381,L381:N381)</f>
        <v>2</v>
      </c>
      <c r="V381" s="67">
        <f>SUM(G381:J381,O381:R381)</f>
        <v>0</v>
      </c>
      <c r="W381" s="67">
        <f>SUM(S381:T381)</f>
        <v>2</v>
      </c>
    </row>
    <row r="382" ht="19" customHeight="1">
      <c r="A382" s="162"/>
      <c r="B382" s="184">
        <v>39214.675</v>
      </c>
      <c r="C382" s="189"/>
      <c r="D382" s="190"/>
      <c r="E382" s="190"/>
      <c r="F382" s="190"/>
      <c r="G382" s="188"/>
      <c r="H382" s="188"/>
      <c r="I382" s="188"/>
      <c r="J382" s="188"/>
      <c r="K382" s="189">
        <v>1</v>
      </c>
      <c r="L382" s="190"/>
      <c r="M382" s="190"/>
      <c r="N382" s="190"/>
      <c r="O382" s="188"/>
      <c r="P382" s="188"/>
      <c r="Q382" s="188"/>
      <c r="R382" s="188"/>
      <c r="S382" s="67">
        <f>SUM(C382:J382)</f>
        <v>0</v>
      </c>
      <c r="T382" s="67">
        <f>SUM(K382:R382)</f>
        <v>1</v>
      </c>
      <c r="U382" s="67">
        <f>SUM(D382:F382,L382:N382)</f>
        <v>0</v>
      </c>
      <c r="V382" s="67">
        <f>SUM(G382:J382,O382:R382)</f>
        <v>0</v>
      </c>
      <c r="W382" s="67">
        <f>SUM(S382:T382)</f>
        <v>1</v>
      </c>
    </row>
    <row r="383" ht="19" customHeight="1">
      <c r="A383" s="162"/>
      <c r="B383" s="184">
        <v>39214.675694444442</v>
      </c>
      <c r="C383" s="189"/>
      <c r="D383" s="190"/>
      <c r="E383" s="190"/>
      <c r="F383" s="190"/>
      <c r="G383" s="188"/>
      <c r="H383" s="188"/>
      <c r="I383" s="188"/>
      <c r="J383" s="188"/>
      <c r="K383" s="189"/>
      <c r="L383" s="190"/>
      <c r="M383" s="190"/>
      <c r="N383" s="190"/>
      <c r="O383" s="188"/>
      <c r="P383" s="188">
        <v>1</v>
      </c>
      <c r="Q383" s="188"/>
      <c r="R383" s="188"/>
      <c r="S383" s="67">
        <f>SUM(C383:J383)</f>
        <v>0</v>
      </c>
      <c r="T383" s="67">
        <f>SUM(K383:R383)</f>
        <v>1</v>
      </c>
      <c r="U383" s="67">
        <f>SUM(D383:F383,L383:N383)</f>
        <v>0</v>
      </c>
      <c r="V383" s="67">
        <f>SUM(G383:J383,O383:R383)</f>
        <v>1</v>
      </c>
      <c r="W383" s="67">
        <f>SUM(S383:T383)</f>
        <v>1</v>
      </c>
    </row>
    <row r="384" ht="19" customHeight="1">
      <c r="A384" s="162"/>
      <c r="B384" s="184">
        <v>39214.682638888888</v>
      </c>
      <c r="C384" s="189"/>
      <c r="D384" s="190"/>
      <c r="E384" s="190"/>
      <c r="F384" s="190"/>
      <c r="G384" s="188"/>
      <c r="H384" s="188"/>
      <c r="I384" s="188"/>
      <c r="J384" s="188"/>
      <c r="K384" s="189"/>
      <c r="L384" s="190"/>
      <c r="M384" s="190"/>
      <c r="N384" s="190"/>
      <c r="O384" s="188">
        <v>1</v>
      </c>
      <c r="P384" s="188"/>
      <c r="Q384" s="188"/>
      <c r="R384" s="188"/>
      <c r="S384" s="67">
        <f>SUM(C384:J384)</f>
        <v>0</v>
      </c>
      <c r="T384" s="67">
        <f>SUM(K384:R384)</f>
        <v>1</v>
      </c>
      <c r="U384" s="67">
        <f>SUM(D384:F384,L384:N384)</f>
        <v>0</v>
      </c>
      <c r="V384" s="67">
        <f>SUM(G384:J384,O384:R384)</f>
        <v>1</v>
      </c>
      <c r="W384" s="67">
        <f>SUM(S384:T384)</f>
        <v>1</v>
      </c>
    </row>
    <row r="385" ht="19" customHeight="1">
      <c r="A385" s="162"/>
      <c r="B385" s="184">
        <v>39214.683333333334</v>
      </c>
      <c r="C385" s="189"/>
      <c r="D385" s="190"/>
      <c r="E385" s="190"/>
      <c r="F385" s="190"/>
      <c r="G385" s="188"/>
      <c r="H385" s="188"/>
      <c r="I385" s="188"/>
      <c r="J385" s="188"/>
      <c r="K385" s="189"/>
      <c r="L385" s="190"/>
      <c r="M385" s="190"/>
      <c r="N385" s="190">
        <v>1</v>
      </c>
      <c r="O385" s="188"/>
      <c r="P385" s="188"/>
      <c r="Q385" s="188"/>
      <c r="R385" s="188"/>
      <c r="S385" s="67">
        <f>SUM(C385:J385)</f>
        <v>0</v>
      </c>
      <c r="T385" s="67">
        <f>SUM(K385:R385)</f>
        <v>1</v>
      </c>
      <c r="U385" s="67">
        <f>SUM(D385:F385,L385:N385)</f>
        <v>1</v>
      </c>
      <c r="V385" s="67">
        <f>SUM(G385:J385,O385:R385)</f>
        <v>0</v>
      </c>
      <c r="W385" s="67">
        <f>SUM(S385:T385)</f>
        <v>1</v>
      </c>
    </row>
    <row r="386" ht="19" customHeight="1">
      <c r="A386" s="162"/>
      <c r="B386" s="184">
        <v>39214.686111111114</v>
      </c>
      <c r="C386" s="189"/>
      <c r="D386" s="190"/>
      <c r="E386" s="190"/>
      <c r="F386" s="190"/>
      <c r="G386" s="188"/>
      <c r="H386" s="188"/>
      <c r="I386" s="188"/>
      <c r="J386" s="188"/>
      <c r="K386" s="189"/>
      <c r="L386" s="190"/>
      <c r="M386" s="190"/>
      <c r="N386" s="190"/>
      <c r="O386" s="188"/>
      <c r="P386" s="188"/>
      <c r="Q386" s="188">
        <v>1</v>
      </c>
      <c r="R386" s="188"/>
      <c r="S386" s="67">
        <f>SUM(C386:J386)</f>
        <v>0</v>
      </c>
      <c r="T386" s="67">
        <f>SUM(K386:R386)</f>
        <v>1</v>
      </c>
      <c r="U386" s="67">
        <f>SUM(D386:F386,L386:N386)</f>
        <v>0</v>
      </c>
      <c r="V386" s="67">
        <f>SUM(G386:J386,O386:R386)</f>
        <v>1</v>
      </c>
      <c r="W386" s="67">
        <f>SUM(S386:T386)</f>
        <v>1</v>
      </c>
    </row>
    <row r="387" ht="19" customHeight="1">
      <c r="A387" s="162"/>
      <c r="B387" s="184">
        <v>39214.69375</v>
      </c>
      <c r="C387" s="189"/>
      <c r="D387" s="190"/>
      <c r="E387" s="190"/>
      <c r="F387" s="190"/>
      <c r="G387" s="188"/>
      <c r="H387" s="188"/>
      <c r="I387" s="188"/>
      <c r="J387" s="188"/>
      <c r="K387" s="189"/>
      <c r="L387" s="190"/>
      <c r="M387" s="190"/>
      <c r="N387" s="190"/>
      <c r="O387" s="188"/>
      <c r="P387" s="188"/>
      <c r="Q387" s="188"/>
      <c r="R387" s="188"/>
      <c r="S387" s="67">
        <f>SUM(C387:J387)</f>
        <v>0</v>
      </c>
      <c r="T387" s="67">
        <f>SUM(K387:R387)</f>
        <v>0</v>
      </c>
      <c r="U387" s="67">
        <f>SUM(D387:F387,L387:N387)</f>
        <v>0</v>
      </c>
      <c r="V387" s="67">
        <f>SUM(G387:J387,O387:R387)</f>
        <v>0</v>
      </c>
      <c r="W387" s="67">
        <f>SUM(S387:T387)</f>
        <v>0</v>
      </c>
    </row>
    <row r="388" ht="19" customHeight="1">
      <c r="A388" s="162"/>
      <c r="B388" t="s" s="161">
        <v>263</v>
      </c>
      <c r="C388" t="s" s="189">
        <v>276</v>
      </c>
      <c r="D388" s="190">
        <f>SUM(D369:D387)</f>
        <v>1</v>
      </c>
      <c r="E388" s="190">
        <f>SUM(E369:E387)</f>
        <v>0</v>
      </c>
      <c r="F388" s="190">
        <f>SUM(F369:F387)</f>
        <v>0</v>
      </c>
      <c r="G388" s="188">
        <f>SUM(G369:G387)</f>
        <v>1</v>
      </c>
      <c r="H388" s="188">
        <f>SUM(H369:H387)</f>
        <v>0</v>
      </c>
      <c r="I388" s="188">
        <f>SUM(I369:I387)</f>
        <v>2</v>
      </c>
      <c r="J388" s="188">
        <f>SUM(J369:J387)</f>
        <v>0</v>
      </c>
      <c r="K388" t="s" s="189">
        <v>276</v>
      </c>
      <c r="L388" s="190">
        <f>SUM(L369:L387)</f>
        <v>1</v>
      </c>
      <c r="M388" s="190">
        <f>SUM(M369:M387)</f>
        <v>0</v>
      </c>
      <c r="N388" s="190">
        <f>SUM(N369:N387)</f>
        <v>3</v>
      </c>
      <c r="O388" s="188">
        <f>SUM(O369:O387)</f>
        <v>3</v>
      </c>
      <c r="P388" s="188">
        <f>SUM(P369:P387)</f>
        <v>2</v>
      </c>
      <c r="Q388" s="188">
        <f>SUM(Q369:Q387)</f>
        <v>1</v>
      </c>
      <c r="R388" s="188">
        <f>SUM(R369:R387)</f>
        <v>0</v>
      </c>
      <c r="S388" t="s" s="67">
        <v>276</v>
      </c>
      <c r="T388" t="s" s="67">
        <v>276</v>
      </c>
      <c r="U388" t="s" s="67">
        <v>276</v>
      </c>
      <c r="V388" t="s" s="67">
        <v>276</v>
      </c>
      <c r="W388" t="s" s="67">
        <v>276</v>
      </c>
    </row>
    <row r="389" ht="19" customHeight="1">
      <c r="A389" s="162"/>
      <c r="B389" s="161"/>
      <c r="C389" s="189">
        <f>SUM(C369:C387)</f>
        <v>2</v>
      </c>
      <c r="D389" s="190">
        <f>SUM(D388:F388)</f>
        <v>1</v>
      </c>
      <c r="E389" s="10"/>
      <c r="F389" s="10"/>
      <c r="G389" s="188">
        <f>SUM(G388:J388)</f>
        <v>3</v>
      </c>
      <c r="H389" s="10"/>
      <c r="I389" s="10"/>
      <c r="J389" s="10"/>
      <c r="K389" s="189">
        <f>SUM(K369:K387)</f>
        <v>3</v>
      </c>
      <c r="L389" s="190">
        <f>SUM(L388:N388)</f>
        <v>4</v>
      </c>
      <c r="M389" s="10"/>
      <c r="N389" s="10"/>
      <c r="O389" s="188">
        <f>SUM(O388:R388)</f>
        <v>6</v>
      </c>
      <c r="P389" s="10"/>
      <c r="Q389" s="10"/>
      <c r="R389" s="10"/>
      <c r="S389" s="67">
        <f>SUM(C389:I389)</f>
        <v>6</v>
      </c>
      <c r="T389" s="67">
        <f>SUM(K389:P389)</f>
        <v>13</v>
      </c>
      <c r="U389" s="67">
        <f>SUM(U369:U387)</f>
        <v>5</v>
      </c>
      <c r="V389" s="67">
        <f>SUM(V369:V387)</f>
        <v>9</v>
      </c>
      <c r="W389" s="67">
        <f>SUM(S389:T389)</f>
        <v>19</v>
      </c>
    </row>
    <row r="390" ht="19" customHeight="1">
      <c r="A390" s="162"/>
      <c r="B390" t="s" s="67">
        <v>278</v>
      </c>
      <c r="C390" s="189"/>
      <c r="D390" s="194">
        <f>'Sheet 1 - Production Sheet'!$AI$104+D389</f>
        <v>4.261578604044358</v>
      </c>
      <c r="E390" s="10"/>
      <c r="F390" s="10"/>
      <c r="G390" s="188"/>
      <c r="H390" s="188"/>
      <c r="I390" s="188"/>
      <c r="J390" s="188"/>
      <c r="K390" s="189"/>
      <c r="L390" s="194">
        <f>'Sheet 1 - Production Sheet'!$AI$104+L389</f>
        <v>7.261578604044358</v>
      </c>
      <c r="M390" s="10"/>
      <c r="N390" s="10"/>
      <c r="O390" s="188"/>
      <c r="P390" s="188"/>
      <c r="Q390" s="188"/>
      <c r="R390" s="188"/>
      <c r="S390" s="195">
        <f>'Sheet 1 - Production Sheet'!$AI$104+S389</f>
        <v>9.261578604044358</v>
      </c>
      <c r="T390" s="195">
        <f>'Sheet 1 - Production Sheet'!$AI$104+T389</f>
        <v>16.26157860404436</v>
      </c>
      <c r="U390" s="195">
        <f>'Sheet 1 - Production Sheet'!$AZ$104+U389</f>
        <v>11.52315720808872</v>
      </c>
      <c r="V390" s="67"/>
      <c r="W390" s="195">
        <f>'Sheet 1 - Production Sheet'!$AZ$104+W389</f>
        <v>25.52315720808872</v>
      </c>
    </row>
    <row r="391" ht="19" customHeight="1">
      <c r="A391" s="162"/>
      <c r="B391" t="s" s="67">
        <v>279</v>
      </c>
      <c r="C391" s="189"/>
      <c r="D391" s="194">
        <f>'Sheet 1 - Production Sheet'!$AI$103+D389</f>
        <v>2.956947162426614</v>
      </c>
      <c r="E391" s="10"/>
      <c r="F391" s="10"/>
      <c r="G391" s="188"/>
      <c r="H391" s="188"/>
      <c r="I391" s="188"/>
      <c r="J391" s="188"/>
      <c r="K391" s="189"/>
      <c r="L391" s="194">
        <f>'Sheet 1 - Production Sheet'!$AI$103+L389</f>
        <v>5.956947162426614</v>
      </c>
      <c r="M391" s="10"/>
      <c r="N391" s="10"/>
      <c r="O391" s="188"/>
      <c r="P391" s="188"/>
      <c r="Q391" s="188"/>
      <c r="R391" s="188"/>
      <c r="S391" s="195">
        <f>'Sheet 1 - Production Sheet'!$AI$103+S389</f>
        <v>7.956947162426614</v>
      </c>
      <c r="T391" s="195">
        <f>'Sheet 1 - Production Sheet'!$AI$103+T389</f>
        <v>14.95694716242661</v>
      </c>
      <c r="U391" s="195">
        <f>'Sheet 1 - Production Sheet'!$AZ$103+U389</f>
        <v>8.913894324853228</v>
      </c>
      <c r="V391" s="67"/>
      <c r="W391" s="195">
        <f>'Sheet 1 - Production Sheet'!$AZ$103+W389</f>
        <v>22.91389432485323</v>
      </c>
    </row>
    <row r="392" ht="19" customHeight="1">
      <c r="A392" s="162"/>
      <c r="B392" t="s" s="67">
        <v>280</v>
      </c>
      <c r="C392" s="189"/>
      <c r="D392" s="196">
        <f>'Sheet 1 - Production Sheet'!$AI$104/D389</f>
        <v>3.261578604044358</v>
      </c>
      <c r="E392" s="10"/>
      <c r="F392" s="10"/>
      <c r="G392" s="188"/>
      <c r="H392" s="188"/>
      <c r="I392" s="188"/>
      <c r="J392" s="188"/>
      <c r="K392" s="189"/>
      <c r="L392" s="196">
        <f>'Sheet 1 - Production Sheet'!$AI$104/L389</f>
        <v>0.8153946510110894</v>
      </c>
      <c r="M392" s="10"/>
      <c r="N392" s="10"/>
      <c r="O392" s="188"/>
      <c r="P392" s="188"/>
      <c r="Q392" s="188"/>
      <c r="R392" s="188"/>
      <c r="S392" s="66">
        <f>'Sheet 1 - Production Sheet'!$AI$104/S389</f>
        <v>0.543596434007393</v>
      </c>
      <c r="T392" s="66">
        <f>'Sheet 1 - Production Sheet'!$AI$104/T389</f>
        <v>0.250890661849566</v>
      </c>
      <c r="U392" s="66">
        <f>'Sheet 1 - Production Sheet'!$AZ$104/U389</f>
        <v>1.304631441617743</v>
      </c>
      <c r="V392" s="67"/>
      <c r="W392" s="66">
        <f>'Sheet 1 - Production Sheet'!$AZ$104/W389</f>
        <v>0.3433240635836166</v>
      </c>
    </row>
    <row r="393" ht="19" customHeight="1">
      <c r="A393" s="162"/>
      <c r="B393" t="s" s="67">
        <v>281</v>
      </c>
      <c r="C393" s="189"/>
      <c r="D393" s="196">
        <f>'Sheet 1 - Production Sheet'!$AI$103/D389</f>
        <v>1.956947162426614</v>
      </c>
      <c r="E393" s="10"/>
      <c r="F393" s="10"/>
      <c r="G393" s="188"/>
      <c r="H393" s="188"/>
      <c r="I393" s="188"/>
      <c r="J393" s="188"/>
      <c r="K393" s="189"/>
      <c r="L393" s="196">
        <f>'Sheet 1 - Production Sheet'!$AI$103/L389</f>
        <v>0.4892367906066535</v>
      </c>
      <c r="M393" s="10"/>
      <c r="N393" s="10"/>
      <c r="O393" s="188"/>
      <c r="P393" s="188"/>
      <c r="Q393" s="188"/>
      <c r="R393" s="188"/>
      <c r="S393" s="66">
        <f>'Sheet 1 - Production Sheet'!$AI$103/S389</f>
        <v>0.3261578604044357</v>
      </c>
      <c r="T393" s="66">
        <f>'Sheet 1 - Production Sheet'!$AI$103/T389</f>
        <v>0.1505343971097395</v>
      </c>
      <c r="U393" s="66">
        <f>'Sheet 1 - Production Sheet'!$AZ$103/U389</f>
        <v>0.7827788649706456</v>
      </c>
      <c r="V393" s="67"/>
      <c r="W393" s="66">
        <f>'Sheet 1 - Production Sheet'!$AZ$103/W389</f>
        <v>0.2059944381501699</v>
      </c>
    </row>
    <row r="394" ht="32" customHeight="1">
      <c r="A394" s="162"/>
      <c r="B394" t="s" s="163">
        <v>282</v>
      </c>
      <c r="C394" t="s" s="164">
        <v>259</v>
      </c>
      <c r="D394" s="10"/>
      <c r="E394" s="10"/>
      <c r="F394" s="10"/>
      <c r="G394" s="10"/>
      <c r="H394" s="10"/>
      <c r="I394" s="10"/>
      <c r="J394" s="10"/>
      <c r="K394" t="s" s="164">
        <v>260</v>
      </c>
      <c r="L394" s="10"/>
      <c r="M394" s="10"/>
      <c r="N394" s="10"/>
      <c r="O394" s="10"/>
      <c r="P394" s="10"/>
      <c r="Q394" s="10"/>
      <c r="R394" s="10"/>
      <c r="S394" t="s" s="47">
        <v>259</v>
      </c>
      <c r="T394" t="s" s="47">
        <v>260</v>
      </c>
      <c r="U394" t="s" s="47">
        <v>261</v>
      </c>
      <c r="V394" t="s" s="47">
        <v>262</v>
      </c>
      <c r="W394" t="s" s="47">
        <v>263</v>
      </c>
    </row>
    <row r="395" ht="19" customHeight="1">
      <c r="A395" s="162"/>
      <c r="B395" t="s" s="161">
        <v>264</v>
      </c>
      <c r="C395" t="s" s="172">
        <v>265</v>
      </c>
      <c r="D395" t="s" s="173">
        <v>261</v>
      </c>
      <c r="E395" s="10"/>
      <c r="F395" s="10"/>
      <c r="G395" t="s" s="174">
        <v>266</v>
      </c>
      <c r="H395" s="10"/>
      <c r="I395" s="10"/>
      <c r="J395" s="10"/>
      <c r="K395" t="s" s="172">
        <v>265</v>
      </c>
      <c r="L395" t="s" s="173">
        <v>261</v>
      </c>
      <c r="M395" s="10"/>
      <c r="N395" s="10"/>
      <c r="O395" t="s" s="174">
        <v>266</v>
      </c>
      <c r="P395" s="10"/>
      <c r="Q395" s="10"/>
      <c r="R395" s="10"/>
      <c r="S395" s="175"/>
      <c r="T395" s="175"/>
      <c r="U395" s="175"/>
      <c r="V395" s="175"/>
      <c r="W395" s="175"/>
    </row>
    <row r="396" ht="44" customHeight="1">
      <c r="A396" s="162"/>
      <c r="B396" s="176">
        <v>39217</v>
      </c>
      <c r="C396" t="s" s="181">
        <v>267</v>
      </c>
      <c r="D396" t="s" s="182">
        <v>268</v>
      </c>
      <c r="E396" t="s" s="182">
        <v>269</v>
      </c>
      <c r="F396" t="s" s="182">
        <v>270</v>
      </c>
      <c r="G396" t="s" s="180">
        <v>271</v>
      </c>
      <c r="H396" t="s" s="180">
        <v>272</v>
      </c>
      <c r="I396" t="s" s="180">
        <v>273</v>
      </c>
      <c r="J396" t="s" s="180">
        <v>274</v>
      </c>
      <c r="K396" t="s" s="181">
        <v>267</v>
      </c>
      <c r="L396" t="s" s="182">
        <v>268</v>
      </c>
      <c r="M396" t="s" s="182">
        <v>269</v>
      </c>
      <c r="N396" t="s" s="182">
        <v>270</v>
      </c>
      <c r="O396" t="s" s="180">
        <v>271</v>
      </c>
      <c r="P396" t="s" s="180">
        <v>272</v>
      </c>
      <c r="Q396" t="s" s="180">
        <v>273</v>
      </c>
      <c r="R396" t="s" s="180">
        <v>274</v>
      </c>
      <c r="S396" t="s" s="183">
        <v>275</v>
      </c>
      <c r="T396" t="s" s="183">
        <v>275</v>
      </c>
      <c r="U396" t="s" s="183">
        <v>275</v>
      </c>
      <c r="V396" t="s" s="183">
        <v>275</v>
      </c>
      <c r="W396" t="s" s="183">
        <v>263</v>
      </c>
    </row>
    <row r="397" ht="19" customHeight="1">
      <c r="A397" s="162"/>
      <c r="B397" s="184">
        <v>39217.267361111109</v>
      </c>
      <c r="C397" s="189"/>
      <c r="D397" s="190"/>
      <c r="E397" s="190"/>
      <c r="F397" s="190"/>
      <c r="G397" s="188"/>
      <c r="H397" s="188"/>
      <c r="I397" s="188"/>
      <c r="J397" s="188"/>
      <c r="K397" s="189"/>
      <c r="L397" s="190"/>
      <c r="M397" s="190"/>
      <c r="N397" s="190"/>
      <c r="O397" s="188"/>
      <c r="P397" s="188"/>
      <c r="Q397" s="188"/>
      <c r="R397" s="188"/>
      <c r="S397" s="67">
        <f>SUM(C397:J397)</f>
        <v>0</v>
      </c>
      <c r="T397" s="67">
        <f>SUM(K397:R397)</f>
        <v>0</v>
      </c>
      <c r="U397" s="67">
        <f>SUM(D397:F397,L397:N397)</f>
        <v>0</v>
      </c>
      <c r="V397" s="67">
        <f>SUM(G397:J397,O397:R397)</f>
        <v>0</v>
      </c>
      <c r="W397" s="67">
        <f>SUM(S397:T397)</f>
        <v>0</v>
      </c>
    </row>
    <row r="398" ht="19" customHeight="1">
      <c r="A398" s="162"/>
      <c r="B398" s="184">
        <v>39217.269444444442</v>
      </c>
      <c r="C398" s="189"/>
      <c r="D398" s="190"/>
      <c r="E398" s="190"/>
      <c r="F398" s="190"/>
      <c r="G398" s="188"/>
      <c r="H398" s="188">
        <v>1</v>
      </c>
      <c r="I398" s="188"/>
      <c r="J398" s="188"/>
      <c r="K398" s="189"/>
      <c r="L398" s="190"/>
      <c r="M398" s="190"/>
      <c r="N398" s="190"/>
      <c r="O398" s="188"/>
      <c r="P398" s="188"/>
      <c r="Q398" s="188"/>
      <c r="R398" s="188"/>
      <c r="S398" s="67">
        <f>SUM(C398:J398)</f>
        <v>1</v>
      </c>
      <c r="T398" s="67">
        <f>SUM(K398:R398)</f>
        <v>0</v>
      </c>
      <c r="U398" s="67">
        <f>SUM(D398:F398,L398:N398)</f>
        <v>0</v>
      </c>
      <c r="V398" s="67">
        <f>SUM(G398:J398,O398:R398)</f>
        <v>1</v>
      </c>
      <c r="W398" s="67">
        <f>SUM(S398:T398)</f>
        <v>1</v>
      </c>
    </row>
    <row r="399" ht="19" customHeight="1">
      <c r="A399" s="162"/>
      <c r="B399" s="184">
        <v>39217.272222222222</v>
      </c>
      <c r="C399" s="189"/>
      <c r="D399" s="190"/>
      <c r="E399" s="190">
        <v>1</v>
      </c>
      <c r="F399" s="190"/>
      <c r="G399" s="188"/>
      <c r="H399" s="188"/>
      <c r="I399" s="188"/>
      <c r="J399" s="188"/>
      <c r="K399" s="189"/>
      <c r="L399" s="190"/>
      <c r="M399" s="190"/>
      <c r="N399" s="190"/>
      <c r="O399" s="188"/>
      <c r="P399" s="188"/>
      <c r="Q399" s="188"/>
      <c r="R399" s="188"/>
      <c r="S399" s="67">
        <f>SUM(C399:J399)</f>
        <v>1</v>
      </c>
      <c r="T399" s="67">
        <f>SUM(K399:R399)</f>
        <v>0</v>
      </c>
      <c r="U399" s="67">
        <f>SUM(D399:F399,L399:N399)</f>
        <v>1</v>
      </c>
      <c r="V399" s="67">
        <f>SUM(G399:J399,O399:R399)</f>
        <v>0</v>
      </c>
      <c r="W399" s="67">
        <f>SUM(S399:T399)</f>
        <v>1</v>
      </c>
    </row>
    <row r="400" ht="19" customHeight="1">
      <c r="A400" s="162"/>
      <c r="B400" s="184">
        <v>39217.274305555555</v>
      </c>
      <c r="C400" s="189"/>
      <c r="D400" s="190"/>
      <c r="E400" s="190"/>
      <c r="F400" s="190"/>
      <c r="G400" s="188"/>
      <c r="H400" s="188"/>
      <c r="I400" s="188">
        <v>1</v>
      </c>
      <c r="J400" s="188"/>
      <c r="K400" s="189"/>
      <c r="L400" s="190"/>
      <c r="M400" s="190"/>
      <c r="N400" s="190"/>
      <c r="O400" s="188"/>
      <c r="P400" s="188"/>
      <c r="Q400" s="188"/>
      <c r="R400" s="188"/>
      <c r="S400" s="67">
        <f>SUM(C400:J400)</f>
        <v>1</v>
      </c>
      <c r="T400" s="67">
        <f>SUM(K400:R400)</f>
        <v>0</v>
      </c>
      <c r="U400" s="67">
        <f>SUM(D400:F400,L400:N400)</f>
        <v>0</v>
      </c>
      <c r="V400" s="67">
        <f>SUM(G400:J400,O400:R400)</f>
        <v>1</v>
      </c>
      <c r="W400" s="67">
        <f>SUM(S400:T400)</f>
        <v>1</v>
      </c>
    </row>
    <row r="401" ht="19" customHeight="1">
      <c r="A401" s="162"/>
      <c r="B401" s="184">
        <v>39217.277777777781</v>
      </c>
      <c r="C401" s="189"/>
      <c r="D401" s="190"/>
      <c r="E401" s="190"/>
      <c r="F401" s="190"/>
      <c r="G401" s="188"/>
      <c r="H401" s="188">
        <v>1</v>
      </c>
      <c r="I401" s="188"/>
      <c r="J401" s="188"/>
      <c r="K401" s="189"/>
      <c r="L401" s="190"/>
      <c r="M401" s="190"/>
      <c r="N401" s="190"/>
      <c r="O401" s="188"/>
      <c r="P401" s="188"/>
      <c r="Q401" s="188"/>
      <c r="R401" s="188"/>
      <c r="S401" s="67">
        <f>SUM(C401:J401)</f>
        <v>1</v>
      </c>
      <c r="T401" s="67">
        <f>SUM(K401:R401)</f>
        <v>0</v>
      </c>
      <c r="U401" s="67">
        <f>SUM(D401:F401,L401:N401)</f>
        <v>0</v>
      </c>
      <c r="V401" s="67">
        <f>SUM(G401:J401,O401:R401)</f>
        <v>1</v>
      </c>
      <c r="W401" s="67">
        <f>SUM(S401:T401)</f>
        <v>1</v>
      </c>
    </row>
    <row r="402" ht="19" customHeight="1">
      <c r="A402" s="162"/>
      <c r="B402" s="184">
        <v>39217.280555555553</v>
      </c>
      <c r="C402" s="189"/>
      <c r="D402" s="190"/>
      <c r="E402" s="190"/>
      <c r="F402" s="190"/>
      <c r="G402" s="188"/>
      <c r="H402" s="188">
        <v>1</v>
      </c>
      <c r="I402" s="188"/>
      <c r="J402" s="188"/>
      <c r="K402" s="189"/>
      <c r="L402" s="190"/>
      <c r="M402" s="190"/>
      <c r="N402" s="190"/>
      <c r="O402" s="188"/>
      <c r="P402" s="188"/>
      <c r="Q402" s="188"/>
      <c r="R402" s="188"/>
      <c r="S402" s="67">
        <f>SUM(C402:J402)</f>
        <v>1</v>
      </c>
      <c r="T402" s="67">
        <f>SUM(K402:R402)</f>
        <v>0</v>
      </c>
      <c r="U402" s="67">
        <f>SUM(D402:F402,L402:N402)</f>
        <v>0</v>
      </c>
      <c r="V402" s="67">
        <f>SUM(G402:J402,O402:R402)</f>
        <v>1</v>
      </c>
      <c r="W402" s="67">
        <f>SUM(S402:T402)</f>
        <v>1</v>
      </c>
    </row>
    <row r="403" ht="19" customHeight="1">
      <c r="A403" s="162"/>
      <c r="B403" s="184">
        <v>39217.284027777780</v>
      </c>
      <c r="C403" s="189"/>
      <c r="D403" s="190"/>
      <c r="E403" s="190"/>
      <c r="F403" s="190"/>
      <c r="G403" s="188"/>
      <c r="H403" s="188"/>
      <c r="I403" s="188">
        <v>1</v>
      </c>
      <c r="J403" s="188"/>
      <c r="K403" s="189"/>
      <c r="L403" s="190"/>
      <c r="M403" s="190"/>
      <c r="N403" s="190"/>
      <c r="O403" s="188"/>
      <c r="P403" s="188"/>
      <c r="Q403" s="188"/>
      <c r="R403" s="188"/>
      <c r="S403" s="67">
        <f>SUM(C403:J403)</f>
        <v>1</v>
      </c>
      <c r="T403" s="67">
        <f>SUM(K403:R403)</f>
        <v>0</v>
      </c>
      <c r="U403" s="67">
        <f>SUM(D403:F403,L403:N403)</f>
        <v>0</v>
      </c>
      <c r="V403" s="67">
        <f>SUM(G403:J403,O403:R403)</f>
        <v>1</v>
      </c>
      <c r="W403" s="67">
        <f>SUM(S403:T403)</f>
        <v>1</v>
      </c>
    </row>
    <row r="404" ht="19" customHeight="1">
      <c r="A404" s="162"/>
      <c r="B404" s="184">
        <v>39217.286111111112</v>
      </c>
      <c r="C404" s="189"/>
      <c r="D404" s="190"/>
      <c r="E404" s="190"/>
      <c r="F404" s="190"/>
      <c r="G404" s="188"/>
      <c r="H404" s="188">
        <v>1</v>
      </c>
      <c r="I404" s="188"/>
      <c r="J404" s="188"/>
      <c r="K404" s="189"/>
      <c r="L404" s="190"/>
      <c r="M404" s="190"/>
      <c r="N404" s="190"/>
      <c r="O404" s="188"/>
      <c r="P404" s="188"/>
      <c r="Q404" s="188"/>
      <c r="R404" s="188"/>
      <c r="S404" s="67">
        <f>SUM(C404:J404)</f>
        <v>1</v>
      </c>
      <c r="T404" s="67">
        <f>SUM(K404:R404)</f>
        <v>0</v>
      </c>
      <c r="U404" s="67">
        <f>SUM(D404:F404,L404:N404)</f>
        <v>0</v>
      </c>
      <c r="V404" s="67">
        <f>SUM(G404:J404,O404:R404)</f>
        <v>1</v>
      </c>
      <c r="W404" s="67">
        <f>SUM(S404:T404)</f>
        <v>1</v>
      </c>
    </row>
    <row r="405" ht="19" customHeight="1">
      <c r="A405" s="162"/>
      <c r="B405" s="184">
        <v>39217.2875</v>
      </c>
      <c r="C405" s="189"/>
      <c r="D405" s="190"/>
      <c r="E405" s="190"/>
      <c r="F405" s="190"/>
      <c r="G405" s="188"/>
      <c r="H405" s="188">
        <v>1</v>
      </c>
      <c r="I405" s="188"/>
      <c r="J405" s="188"/>
      <c r="K405" s="189"/>
      <c r="L405" s="190"/>
      <c r="M405" s="190"/>
      <c r="N405" s="190"/>
      <c r="O405" s="188"/>
      <c r="P405" s="188"/>
      <c r="Q405" s="188"/>
      <c r="R405" s="188"/>
      <c r="S405" s="67">
        <f>SUM(C405:J405)</f>
        <v>1</v>
      </c>
      <c r="T405" s="67">
        <f>SUM(K405:R405)</f>
        <v>0</v>
      </c>
      <c r="U405" s="67">
        <f>SUM(D405:F405,L405:N405)</f>
        <v>0</v>
      </c>
      <c r="V405" s="67">
        <f>SUM(G405:J405,O405:R405)</f>
        <v>1</v>
      </c>
      <c r="W405" s="67">
        <f>SUM(S405:T405)</f>
        <v>1</v>
      </c>
    </row>
    <row r="406" ht="19" customHeight="1">
      <c r="A406" s="162"/>
      <c r="B406" s="184">
        <v>39217.289583333331</v>
      </c>
      <c r="C406" s="189"/>
      <c r="D406" s="190"/>
      <c r="E406" s="190"/>
      <c r="F406" s="190"/>
      <c r="G406" s="188"/>
      <c r="H406" s="188"/>
      <c r="I406" s="188"/>
      <c r="J406" s="188"/>
      <c r="K406" s="189"/>
      <c r="L406" s="190"/>
      <c r="M406" s="190"/>
      <c r="N406" s="190"/>
      <c r="O406" s="188"/>
      <c r="P406" s="188"/>
      <c r="Q406" s="188">
        <v>1</v>
      </c>
      <c r="R406" s="188"/>
      <c r="S406" s="67">
        <f>SUM(C406:J406)</f>
        <v>0</v>
      </c>
      <c r="T406" s="67">
        <f>SUM(K406:R406)</f>
        <v>1</v>
      </c>
      <c r="U406" s="67">
        <f>SUM(D406:F406,L406:N406)</f>
        <v>0</v>
      </c>
      <c r="V406" s="67">
        <f>SUM(G406:J406,O406:R406)</f>
        <v>1</v>
      </c>
      <c r="W406" s="67">
        <f>SUM(S406:T406)</f>
        <v>1</v>
      </c>
    </row>
    <row r="407" ht="19" customHeight="1">
      <c r="A407" s="162"/>
      <c r="B407" s="184">
        <v>39217.293055555558</v>
      </c>
      <c r="C407" s="189"/>
      <c r="D407" s="190">
        <v>1</v>
      </c>
      <c r="E407" s="190"/>
      <c r="F407" s="190">
        <v>1</v>
      </c>
      <c r="G407" s="188"/>
      <c r="H407" s="188">
        <v>1</v>
      </c>
      <c r="I407" s="188"/>
      <c r="J407" s="188"/>
      <c r="K407" s="189"/>
      <c r="L407" s="190"/>
      <c r="M407" s="190"/>
      <c r="N407" s="190"/>
      <c r="O407" s="188"/>
      <c r="P407" s="188"/>
      <c r="Q407" s="188"/>
      <c r="R407" s="188"/>
      <c r="S407" s="67">
        <f>SUM(C407:J407)</f>
        <v>3</v>
      </c>
      <c r="T407" s="67">
        <f>SUM(K407:R407)</f>
        <v>0</v>
      </c>
      <c r="U407" s="67">
        <f>SUM(D407:F407,L407:N407)</f>
        <v>2</v>
      </c>
      <c r="V407" s="67">
        <f>SUM(G407:J407,O407:R407)</f>
        <v>1</v>
      </c>
      <c r="W407" s="67">
        <f>SUM(S407:T407)</f>
        <v>3</v>
      </c>
    </row>
    <row r="408" ht="19" customHeight="1">
      <c r="A408" s="162"/>
      <c r="B408" s="184">
        <v>39217.295833333330</v>
      </c>
      <c r="C408" s="189"/>
      <c r="D408" s="190"/>
      <c r="E408" s="190"/>
      <c r="F408" s="190"/>
      <c r="G408" s="188"/>
      <c r="H408" s="188">
        <v>1</v>
      </c>
      <c r="I408" s="188"/>
      <c r="J408" s="188"/>
      <c r="K408" s="189"/>
      <c r="L408" s="190"/>
      <c r="M408" s="190"/>
      <c r="N408" s="190"/>
      <c r="O408" s="188"/>
      <c r="P408" s="188"/>
      <c r="Q408" s="188"/>
      <c r="R408" s="188"/>
      <c r="S408" s="67">
        <f>SUM(C408:J408)</f>
        <v>1</v>
      </c>
      <c r="T408" s="67">
        <f>SUM(K408:R408)</f>
        <v>0</v>
      </c>
      <c r="U408" s="67">
        <f>SUM(D408:F408,L408:N408)</f>
        <v>0</v>
      </c>
      <c r="V408" s="67">
        <f>SUM(G408:J408,O408:R408)</f>
        <v>1</v>
      </c>
      <c r="W408" s="67">
        <f>SUM(S408:T408)</f>
        <v>1</v>
      </c>
    </row>
    <row r="409" ht="19" customHeight="1">
      <c r="A409" s="162"/>
      <c r="B409" s="184">
        <v>39217.296527777777</v>
      </c>
      <c r="C409" s="189"/>
      <c r="D409" s="190"/>
      <c r="E409" s="190"/>
      <c r="F409" s="190"/>
      <c r="G409" s="188"/>
      <c r="H409" s="188"/>
      <c r="I409" s="188">
        <v>1</v>
      </c>
      <c r="J409" s="188"/>
      <c r="K409" s="189"/>
      <c r="L409" s="190"/>
      <c r="M409" s="190"/>
      <c r="N409" s="190"/>
      <c r="O409" s="188"/>
      <c r="P409" s="188"/>
      <c r="Q409" s="188"/>
      <c r="R409" s="188">
        <v>1</v>
      </c>
      <c r="S409" s="67">
        <f>SUM(C409:J409)</f>
        <v>1</v>
      </c>
      <c r="T409" s="67">
        <f>SUM(K409:R409)</f>
        <v>1</v>
      </c>
      <c r="U409" s="67">
        <f>SUM(D409:F409,L409:N409)</f>
        <v>0</v>
      </c>
      <c r="V409" s="67">
        <f>SUM(G409:J409,O409:R409)</f>
        <v>2</v>
      </c>
      <c r="W409" s="67">
        <f>SUM(S409:T409)</f>
        <v>2</v>
      </c>
    </row>
    <row r="410" ht="19" customHeight="1">
      <c r="A410" s="162"/>
      <c r="B410" s="184">
        <v>39217.298611111109</v>
      </c>
      <c r="C410" s="189">
        <v>1</v>
      </c>
      <c r="D410" s="190"/>
      <c r="E410" s="190"/>
      <c r="F410" s="190"/>
      <c r="G410" s="188"/>
      <c r="H410" s="188"/>
      <c r="I410" s="188"/>
      <c r="J410" s="188"/>
      <c r="K410" s="189"/>
      <c r="L410" s="190"/>
      <c r="M410" s="190"/>
      <c r="N410" s="190"/>
      <c r="O410" s="188"/>
      <c r="P410" s="188"/>
      <c r="Q410" s="188"/>
      <c r="R410" s="188"/>
      <c r="S410" s="67">
        <f>SUM(C410:J410)</f>
        <v>1</v>
      </c>
      <c r="T410" s="67">
        <f>SUM(K410:R410)</f>
        <v>0</v>
      </c>
      <c r="U410" s="67">
        <f>SUM(D410:F410,L410:N410)</f>
        <v>0</v>
      </c>
      <c r="V410" s="67">
        <f>SUM(G410:J410,O410:R410)</f>
        <v>0</v>
      </c>
      <c r="W410" s="67">
        <f>SUM(S410:T410)</f>
        <v>1</v>
      </c>
    </row>
    <row r="411" ht="19" customHeight="1">
      <c r="A411" s="162"/>
      <c r="B411" s="184">
        <v>39217.299305555556</v>
      </c>
      <c r="C411" s="189"/>
      <c r="D411" s="190"/>
      <c r="E411" s="190"/>
      <c r="F411" s="190"/>
      <c r="G411" s="188"/>
      <c r="H411" s="188">
        <v>1</v>
      </c>
      <c r="I411" s="188"/>
      <c r="J411" s="188"/>
      <c r="K411" s="189"/>
      <c r="L411" s="190"/>
      <c r="M411" s="190"/>
      <c r="N411" s="190"/>
      <c r="O411" s="188"/>
      <c r="P411" s="188"/>
      <c r="Q411" s="188"/>
      <c r="R411" s="188"/>
      <c r="S411" s="67">
        <f>SUM(C411:J411)</f>
        <v>1</v>
      </c>
      <c r="T411" s="67">
        <f>SUM(K411:R411)</f>
        <v>0</v>
      </c>
      <c r="U411" s="67">
        <f>SUM(D411:F411,L411:N411)</f>
        <v>0</v>
      </c>
      <c r="V411" s="67">
        <f>SUM(G411:J411,O411:R411)</f>
        <v>1</v>
      </c>
      <c r="W411" s="67">
        <f>SUM(S411:T411)</f>
        <v>1</v>
      </c>
    </row>
    <row r="412" ht="19" customHeight="1">
      <c r="A412" s="162"/>
      <c r="B412" s="184">
        <v>39217.302083333336</v>
      </c>
      <c r="C412" s="189"/>
      <c r="D412" s="190"/>
      <c r="E412" s="190"/>
      <c r="F412" s="190">
        <v>1</v>
      </c>
      <c r="G412" s="188"/>
      <c r="H412" s="188"/>
      <c r="I412" s="188"/>
      <c r="J412" s="188"/>
      <c r="K412" s="189"/>
      <c r="L412" s="190"/>
      <c r="M412" s="190"/>
      <c r="N412" s="190"/>
      <c r="O412" s="188"/>
      <c r="P412" s="188"/>
      <c r="Q412" s="188"/>
      <c r="R412" s="188"/>
      <c r="S412" s="67">
        <f>SUM(C412:J412)</f>
        <v>1</v>
      </c>
      <c r="T412" s="67">
        <f>SUM(K412:R412)</f>
        <v>0</v>
      </c>
      <c r="U412" s="67">
        <f>SUM(D412:F412,L412:N412)</f>
        <v>1</v>
      </c>
      <c r="V412" s="67">
        <f>SUM(G412:J412,O412:R412)</f>
        <v>0</v>
      </c>
      <c r="W412" s="67">
        <f>SUM(S412:T412)</f>
        <v>1</v>
      </c>
    </row>
    <row r="413" ht="19" customHeight="1">
      <c r="A413" s="162"/>
      <c r="B413" s="184">
        <v>39217.303472222222</v>
      </c>
      <c r="C413" s="189"/>
      <c r="D413" s="190"/>
      <c r="E413" s="190"/>
      <c r="F413" s="190"/>
      <c r="G413" s="188"/>
      <c r="H413" s="188"/>
      <c r="I413" s="188"/>
      <c r="J413" s="188"/>
      <c r="K413" s="189">
        <v>1</v>
      </c>
      <c r="L413" s="190"/>
      <c r="M413" s="190"/>
      <c r="N413" s="190"/>
      <c r="O413" s="188"/>
      <c r="P413" s="188"/>
      <c r="Q413" s="188"/>
      <c r="R413" s="188"/>
      <c r="S413" s="67">
        <f>SUM(C413:J413)</f>
        <v>0</v>
      </c>
      <c r="T413" s="67">
        <f>SUM(K413:R413)</f>
        <v>1</v>
      </c>
      <c r="U413" s="67">
        <f>SUM(D413:F413,L413:N413)</f>
        <v>0</v>
      </c>
      <c r="V413" s="67">
        <f>SUM(G413:J413,O413:R413)</f>
        <v>0</v>
      </c>
      <c r="W413" s="67">
        <f>SUM(S413:T413)</f>
        <v>1</v>
      </c>
    </row>
    <row r="414" ht="19" customHeight="1">
      <c r="A414" s="162"/>
      <c r="B414" s="184">
        <v>39217.305555555555</v>
      </c>
      <c r="C414" s="189"/>
      <c r="D414" s="190"/>
      <c r="E414" s="190"/>
      <c r="F414" s="190"/>
      <c r="G414" s="188"/>
      <c r="H414" s="188"/>
      <c r="I414" s="188"/>
      <c r="J414" s="188"/>
      <c r="K414" s="189"/>
      <c r="L414" s="190"/>
      <c r="M414" s="190"/>
      <c r="N414" s="190"/>
      <c r="O414" s="188"/>
      <c r="P414" s="188">
        <v>1</v>
      </c>
      <c r="Q414" s="188"/>
      <c r="R414" s="188"/>
      <c r="S414" s="67">
        <f>SUM(C414:J414)</f>
        <v>0</v>
      </c>
      <c r="T414" s="67">
        <f>SUM(K414:R414)</f>
        <v>1</v>
      </c>
      <c r="U414" s="67">
        <f>SUM(D414:F414,L414:N414)</f>
        <v>0</v>
      </c>
      <c r="V414" s="67">
        <f>SUM(G414:J414,O414:R414)</f>
        <v>1</v>
      </c>
      <c r="W414" s="67">
        <f>SUM(S414:T414)</f>
        <v>1</v>
      </c>
    </row>
    <row r="415" ht="19" customHeight="1">
      <c r="A415" s="162"/>
      <c r="B415" s="184">
        <v>39217.308333333334</v>
      </c>
      <c r="C415" s="189">
        <v>1</v>
      </c>
      <c r="D415" s="190"/>
      <c r="E415" s="190"/>
      <c r="F415" s="190"/>
      <c r="G415" s="188"/>
      <c r="H415" s="188"/>
      <c r="I415" s="188"/>
      <c r="J415" s="188"/>
      <c r="K415" s="189"/>
      <c r="L415" s="190"/>
      <c r="M415" s="190"/>
      <c r="N415" s="190"/>
      <c r="O415" s="188"/>
      <c r="P415" s="188">
        <v>1</v>
      </c>
      <c r="Q415" s="188"/>
      <c r="R415" s="188"/>
      <c r="S415" s="67">
        <f>SUM(C415:J415)</f>
        <v>1</v>
      </c>
      <c r="T415" s="67">
        <f>SUM(K415:R415)</f>
        <v>1</v>
      </c>
      <c r="U415" s="67">
        <f>SUM(D415:F415,L415:N415)</f>
        <v>0</v>
      </c>
      <c r="V415" s="67">
        <f>SUM(G415:J415,O415:R415)</f>
        <v>1</v>
      </c>
      <c r="W415" s="67">
        <f>SUM(S415:T415)</f>
        <v>2</v>
      </c>
    </row>
    <row r="416" ht="19" customHeight="1">
      <c r="A416" s="162"/>
      <c r="B416" s="184">
        <v>39217.309027777781</v>
      </c>
      <c r="C416" s="189"/>
      <c r="D416" s="190"/>
      <c r="E416" s="190"/>
      <c r="F416" s="190"/>
      <c r="G416" s="188"/>
      <c r="H416" s="188">
        <v>1</v>
      </c>
      <c r="I416" s="188"/>
      <c r="J416" s="188"/>
      <c r="K416" s="189"/>
      <c r="L416" s="190"/>
      <c r="M416" s="190"/>
      <c r="N416" s="190"/>
      <c r="O416" s="188"/>
      <c r="P416" s="188"/>
      <c r="Q416" s="188"/>
      <c r="R416" s="188"/>
      <c r="S416" s="67"/>
      <c r="T416" s="67"/>
      <c r="U416" s="67"/>
      <c r="V416" s="67"/>
      <c r="W416" s="67"/>
    </row>
    <row r="417" ht="19" customHeight="1">
      <c r="A417" s="162"/>
      <c r="B417" t="s" s="161">
        <v>263</v>
      </c>
      <c r="C417" t="s" s="189">
        <v>276</v>
      </c>
      <c r="D417" s="190">
        <f>SUM(D397:D416)</f>
        <v>1</v>
      </c>
      <c r="E417" s="190">
        <f>SUM(E397:E416)</f>
        <v>1</v>
      </c>
      <c r="F417" s="190">
        <f>SUM(F397:F416)</f>
        <v>2</v>
      </c>
      <c r="G417" s="188">
        <f>SUM(G397:G416)</f>
        <v>0</v>
      </c>
      <c r="H417" s="188">
        <f>SUM(H397:H416)</f>
        <v>9</v>
      </c>
      <c r="I417" s="188">
        <f>SUM(I397:I416)</f>
        <v>3</v>
      </c>
      <c r="J417" s="188">
        <f>SUM(J397:J416)</f>
        <v>0</v>
      </c>
      <c r="K417" t="s" s="189">
        <v>276</v>
      </c>
      <c r="L417" s="190">
        <f>SUM(L397:L416)</f>
        <v>0</v>
      </c>
      <c r="M417" s="190">
        <f>SUM(M397:M416)</f>
        <v>0</v>
      </c>
      <c r="N417" s="190">
        <f>SUM(N397:N416)</f>
        <v>0</v>
      </c>
      <c r="O417" s="188">
        <f>SUM(O397:O416)</f>
        <v>0</v>
      </c>
      <c r="P417" s="188">
        <f>SUM(P397:P416)</f>
        <v>2</v>
      </c>
      <c r="Q417" s="188">
        <f>SUM(Q397:Q416)</f>
        <v>1</v>
      </c>
      <c r="R417" s="188">
        <f>SUM(R397:R416)</f>
        <v>1</v>
      </c>
      <c r="S417" t="s" s="67">
        <v>276</v>
      </c>
      <c r="T417" t="s" s="67">
        <v>276</v>
      </c>
      <c r="U417" t="s" s="67">
        <v>276</v>
      </c>
      <c r="V417" t="s" s="67">
        <v>276</v>
      </c>
      <c r="W417" t="s" s="67">
        <v>276</v>
      </c>
    </row>
    <row r="418" ht="19" customHeight="1">
      <c r="A418" s="162"/>
      <c r="B418" s="161"/>
      <c r="C418" s="189">
        <f>SUM(C397:C416)</f>
        <v>2</v>
      </c>
      <c r="D418" s="190">
        <f>SUM(D417:F417)</f>
        <v>4</v>
      </c>
      <c r="E418" s="10"/>
      <c r="F418" s="10"/>
      <c r="G418" s="188">
        <f>SUM(G417:J417)</f>
        <v>12</v>
      </c>
      <c r="H418" s="10"/>
      <c r="I418" s="10"/>
      <c r="J418" s="10"/>
      <c r="K418" s="189">
        <f>SUM(K397:K416)</f>
        <v>1</v>
      </c>
      <c r="L418" s="190">
        <f>SUM(L417:N417)</f>
        <v>0</v>
      </c>
      <c r="M418" s="10"/>
      <c r="N418" s="10"/>
      <c r="O418" s="188">
        <f>SUM(O417:R417)</f>
        <v>4</v>
      </c>
      <c r="P418" s="10"/>
      <c r="Q418" s="10"/>
      <c r="R418" s="10"/>
      <c r="S418" s="67">
        <f>SUM(C418:I418)</f>
        <v>18</v>
      </c>
      <c r="T418" s="67">
        <f>SUM(K418:P418)</f>
        <v>5</v>
      </c>
      <c r="U418" s="67">
        <f>SUM(U397:U416)</f>
        <v>4</v>
      </c>
      <c r="V418" s="67">
        <f>SUM(V397:V416)</f>
        <v>15</v>
      </c>
      <c r="W418" s="67">
        <f>SUM(S418:T418)</f>
        <v>23</v>
      </c>
    </row>
    <row r="419" ht="19" customHeight="1">
      <c r="A419" s="162"/>
      <c r="B419" t="s" s="67">
        <v>278</v>
      </c>
      <c r="C419" s="189"/>
      <c r="D419" s="194">
        <f>'Sheet 1 - Production Sheet'!$AI$104+D418</f>
        <v>7.261578604044358</v>
      </c>
      <c r="E419" s="10"/>
      <c r="F419" s="10"/>
      <c r="G419" s="188"/>
      <c r="H419" s="188"/>
      <c r="I419" s="188"/>
      <c r="J419" s="188"/>
      <c r="K419" s="189"/>
      <c r="L419" s="194">
        <f>'Sheet 1 - Production Sheet'!$AI$104+L418</f>
        <v>3.261578604044358</v>
      </c>
      <c r="M419" s="10"/>
      <c r="N419" s="10"/>
      <c r="O419" s="188"/>
      <c r="P419" s="188"/>
      <c r="Q419" s="188"/>
      <c r="R419" s="188"/>
      <c r="S419" s="195">
        <f>'Sheet 1 - Production Sheet'!$AI$104+S418</f>
        <v>21.26157860404436</v>
      </c>
      <c r="T419" s="195">
        <f>'Sheet 1 - Production Sheet'!$AI$104+T418</f>
        <v>8.261578604044358</v>
      </c>
      <c r="U419" s="195">
        <f>'Sheet 1 - Production Sheet'!$AZ$104+U418</f>
        <v>10.52315720808872</v>
      </c>
      <c r="V419" s="67"/>
      <c r="W419" s="195">
        <f>'Sheet 1 - Production Sheet'!$AZ$104+W418</f>
        <v>29.52315720808872</v>
      </c>
    </row>
    <row r="420" ht="19" customHeight="1">
      <c r="A420" s="162"/>
      <c r="B420" t="s" s="67">
        <v>279</v>
      </c>
      <c r="C420" s="189"/>
      <c r="D420" s="194">
        <f>'Sheet 1 - Production Sheet'!$AI$103+D418</f>
        <v>5.956947162426614</v>
      </c>
      <c r="E420" s="10"/>
      <c r="F420" s="10"/>
      <c r="G420" s="188"/>
      <c r="H420" s="188"/>
      <c r="I420" s="188"/>
      <c r="J420" s="188"/>
      <c r="K420" s="189"/>
      <c r="L420" s="194">
        <f>'Sheet 1 - Production Sheet'!$AI$103+L418</f>
        <v>1.956947162426614</v>
      </c>
      <c r="M420" s="10"/>
      <c r="N420" s="10"/>
      <c r="O420" s="188"/>
      <c r="P420" s="188"/>
      <c r="Q420" s="188"/>
      <c r="R420" s="188"/>
      <c r="S420" s="195">
        <f>'Sheet 1 - Production Sheet'!$AI$103+S418</f>
        <v>19.95694716242662</v>
      </c>
      <c r="T420" s="195">
        <f>'Sheet 1 - Production Sheet'!$AI$103+T418</f>
        <v>6.956947162426614</v>
      </c>
      <c r="U420" s="195">
        <f>'Sheet 1 - Production Sheet'!$AZ$103+U418</f>
        <v>7.913894324853228</v>
      </c>
      <c r="V420" s="67"/>
      <c r="W420" s="195">
        <f>'Sheet 1 - Production Sheet'!$AZ$103+W418</f>
        <v>26.91389432485323</v>
      </c>
    </row>
    <row r="421" ht="19" customHeight="1">
      <c r="A421" s="162"/>
      <c r="B421" t="s" s="67">
        <v>280</v>
      </c>
      <c r="C421" s="189"/>
      <c r="D421" s="196">
        <f>'Sheet 1 - Production Sheet'!$AI$104/D418</f>
        <v>0.8153946510110894</v>
      </c>
      <c r="E421" s="10"/>
      <c r="F421" s="10"/>
      <c r="G421" s="188"/>
      <c r="H421" s="188"/>
      <c r="I421" s="188"/>
      <c r="J421" s="188"/>
      <c r="K421" s="189"/>
      <c r="L421" s="196">
        <f>'Sheet 1 - Production Sheet'!$AI$104/L418</f>
      </c>
      <c r="M421" s="10"/>
      <c r="N421" s="10"/>
      <c r="O421" s="188"/>
      <c r="P421" s="188"/>
      <c r="Q421" s="188"/>
      <c r="R421" s="188"/>
      <c r="S421" s="66">
        <f>'Sheet 1 - Production Sheet'!$AI$104/S418</f>
        <v>0.1811988113357977</v>
      </c>
      <c r="T421" s="66">
        <f>'Sheet 1 - Production Sheet'!$AI$104/T418</f>
        <v>0.6523157208088716</v>
      </c>
      <c r="U421" s="66">
        <f>'Sheet 1 - Production Sheet'!$AZ$104/U418</f>
        <v>1.630789302022179</v>
      </c>
      <c r="V421" s="67"/>
      <c r="W421" s="66">
        <f>'Sheet 1 - Production Sheet'!$AZ$104/W418</f>
        <v>0.2836155307864659</v>
      </c>
    </row>
    <row r="422" ht="19" customHeight="1">
      <c r="A422" s="162"/>
      <c r="B422" t="s" s="67">
        <v>281</v>
      </c>
      <c r="C422" s="189"/>
      <c r="D422" s="196">
        <f>'Sheet 1 - Production Sheet'!$AI$103/D418</f>
        <v>0.4892367906066535</v>
      </c>
      <c r="E422" s="10"/>
      <c r="F422" s="10"/>
      <c r="G422" s="188"/>
      <c r="H422" s="188"/>
      <c r="I422" s="188"/>
      <c r="J422" s="188"/>
      <c r="K422" s="189"/>
      <c r="L422" s="196">
        <f>'Sheet 1 - Production Sheet'!$AI$103/L418</f>
      </c>
      <c r="M422" s="10"/>
      <c r="N422" s="10"/>
      <c r="O422" s="188"/>
      <c r="P422" s="188"/>
      <c r="Q422" s="188"/>
      <c r="R422" s="188"/>
      <c r="S422" s="66">
        <f>'Sheet 1 - Production Sheet'!$AI$103/S418</f>
        <v>0.1087192868014786</v>
      </c>
      <c r="T422" s="66">
        <f>'Sheet 1 - Production Sheet'!$AI$103/T418</f>
        <v>0.3913894324853228</v>
      </c>
      <c r="U422" s="66">
        <f>'Sheet 1 - Production Sheet'!$AZ$103/U418</f>
        <v>0.9784735812133071</v>
      </c>
      <c r="V422" s="67"/>
      <c r="W422" s="66">
        <f>'Sheet 1 - Production Sheet'!$AZ$103/W418</f>
        <v>0.1701693184718795</v>
      </c>
    </row>
    <row r="423" ht="32" customHeight="1">
      <c r="A423" s="162"/>
      <c r="B423" t="s" s="163">
        <v>282</v>
      </c>
      <c r="C423" t="s" s="164">
        <v>259</v>
      </c>
      <c r="D423" s="10"/>
      <c r="E423" s="10"/>
      <c r="F423" s="10"/>
      <c r="G423" s="10"/>
      <c r="H423" s="10"/>
      <c r="I423" s="10"/>
      <c r="J423" s="10"/>
      <c r="K423" t="s" s="164">
        <v>260</v>
      </c>
      <c r="L423" s="10"/>
      <c r="M423" s="10"/>
      <c r="N423" s="10"/>
      <c r="O423" s="10"/>
      <c r="P423" s="10"/>
      <c r="Q423" s="10"/>
      <c r="R423" s="10"/>
      <c r="S423" t="s" s="47">
        <v>259</v>
      </c>
      <c r="T423" t="s" s="47">
        <v>260</v>
      </c>
      <c r="U423" t="s" s="47">
        <v>261</v>
      </c>
      <c r="V423" t="s" s="47">
        <v>262</v>
      </c>
      <c r="W423" t="s" s="47">
        <v>263</v>
      </c>
    </row>
    <row r="424" ht="19" customHeight="1">
      <c r="A424" s="162"/>
      <c r="B424" t="s" s="161">
        <v>264</v>
      </c>
      <c r="C424" t="s" s="172">
        <v>265</v>
      </c>
      <c r="D424" t="s" s="173">
        <v>261</v>
      </c>
      <c r="E424" s="10"/>
      <c r="F424" s="10"/>
      <c r="G424" t="s" s="174">
        <v>266</v>
      </c>
      <c r="H424" s="10"/>
      <c r="I424" s="10"/>
      <c r="J424" s="10"/>
      <c r="K424" t="s" s="172">
        <v>265</v>
      </c>
      <c r="L424" t="s" s="173">
        <v>261</v>
      </c>
      <c r="M424" s="10"/>
      <c r="N424" s="10"/>
      <c r="O424" t="s" s="174">
        <v>266</v>
      </c>
      <c r="P424" s="10"/>
      <c r="Q424" s="10"/>
      <c r="R424" s="10"/>
      <c r="S424" s="175"/>
      <c r="T424" s="175"/>
      <c r="U424" s="175"/>
      <c r="V424" s="175"/>
      <c r="W424" s="175"/>
    </row>
    <row r="425" ht="44" customHeight="1">
      <c r="A425" s="162"/>
      <c r="B425" s="176">
        <v>39217</v>
      </c>
      <c r="C425" t="s" s="181">
        <v>267</v>
      </c>
      <c r="D425" t="s" s="182">
        <v>268</v>
      </c>
      <c r="E425" t="s" s="182">
        <v>269</v>
      </c>
      <c r="F425" t="s" s="182">
        <v>270</v>
      </c>
      <c r="G425" t="s" s="180">
        <v>271</v>
      </c>
      <c r="H425" t="s" s="180">
        <v>272</v>
      </c>
      <c r="I425" t="s" s="180">
        <v>273</v>
      </c>
      <c r="J425" t="s" s="180">
        <v>274</v>
      </c>
      <c r="K425" t="s" s="181">
        <v>267</v>
      </c>
      <c r="L425" t="s" s="182">
        <v>268</v>
      </c>
      <c r="M425" t="s" s="182">
        <v>269</v>
      </c>
      <c r="N425" t="s" s="182">
        <v>270</v>
      </c>
      <c r="O425" t="s" s="180">
        <v>271</v>
      </c>
      <c r="P425" t="s" s="180">
        <v>272</v>
      </c>
      <c r="Q425" t="s" s="180">
        <v>273</v>
      </c>
      <c r="R425" t="s" s="180">
        <v>274</v>
      </c>
      <c r="S425" t="s" s="183">
        <v>275</v>
      </c>
      <c r="T425" t="s" s="183">
        <v>275</v>
      </c>
      <c r="U425" t="s" s="183">
        <v>275</v>
      </c>
      <c r="V425" t="s" s="183">
        <v>275</v>
      </c>
      <c r="W425" t="s" s="183">
        <v>263</v>
      </c>
    </row>
    <row r="426" ht="19" customHeight="1">
      <c r="A426" s="162"/>
      <c r="B426" s="184">
        <v>39217.661805555559</v>
      </c>
      <c r="C426" s="189"/>
      <c r="D426" s="190"/>
      <c r="E426" s="190"/>
      <c r="F426" s="190"/>
      <c r="G426" s="188"/>
      <c r="H426" s="188"/>
      <c r="I426" s="188"/>
      <c r="J426" s="188"/>
      <c r="K426" s="189"/>
      <c r="L426" s="190"/>
      <c r="M426" s="190"/>
      <c r="N426" s="190">
        <v>1</v>
      </c>
      <c r="O426" s="188">
        <v>1</v>
      </c>
      <c r="P426" s="188"/>
      <c r="Q426" s="188">
        <v>1</v>
      </c>
      <c r="R426" s="188"/>
      <c r="S426" s="67">
        <f>SUM(C426:J426)</f>
        <v>0</v>
      </c>
      <c r="T426" s="67">
        <f>SUM(K426:R426)</f>
        <v>3</v>
      </c>
      <c r="U426" s="67">
        <f>SUM(D426:F426,L426:N426)</f>
        <v>1</v>
      </c>
      <c r="V426" s="67">
        <f>SUM(G426:J426,O426:R426)</f>
        <v>2</v>
      </c>
      <c r="W426" s="67">
        <f>SUM(S426:T426)</f>
        <v>3</v>
      </c>
    </row>
    <row r="427" ht="19" customHeight="1">
      <c r="A427" s="162"/>
      <c r="B427" s="184">
        <v>39217.663888888892</v>
      </c>
      <c r="C427" s="189"/>
      <c r="D427" s="190"/>
      <c r="E427" s="190"/>
      <c r="F427" s="190"/>
      <c r="G427" s="188"/>
      <c r="H427" s="188"/>
      <c r="I427" s="188"/>
      <c r="J427" s="188"/>
      <c r="K427" s="189">
        <v>1</v>
      </c>
      <c r="L427" s="190"/>
      <c r="M427" s="190"/>
      <c r="N427" s="190"/>
      <c r="O427" s="188"/>
      <c r="P427" s="188"/>
      <c r="Q427" s="188"/>
      <c r="R427" s="188"/>
      <c r="S427" s="67">
        <f>SUM(C427:J427)</f>
        <v>0</v>
      </c>
      <c r="T427" s="67">
        <f>SUM(K427:R427)</f>
        <v>1</v>
      </c>
      <c r="U427" s="67">
        <f>SUM(D427:F427,L427:N427)</f>
        <v>0</v>
      </c>
      <c r="V427" s="67">
        <f>SUM(G427:J427,O427:R427)</f>
        <v>0</v>
      </c>
      <c r="W427" s="67">
        <f>SUM(S427:T427)</f>
        <v>1</v>
      </c>
    </row>
    <row r="428" ht="19" customHeight="1">
      <c r="A428" s="162"/>
      <c r="B428" s="184">
        <v>39217.664583333331</v>
      </c>
      <c r="C428" s="189"/>
      <c r="D428" s="190"/>
      <c r="E428" s="190"/>
      <c r="F428" s="190"/>
      <c r="G428" s="188"/>
      <c r="H428" s="188"/>
      <c r="I428" s="188"/>
      <c r="J428" s="188"/>
      <c r="K428" s="189"/>
      <c r="L428" s="190"/>
      <c r="M428" s="190"/>
      <c r="N428" s="190"/>
      <c r="O428" s="188"/>
      <c r="P428" s="188">
        <v>1</v>
      </c>
      <c r="Q428" s="188"/>
      <c r="R428" s="188"/>
      <c r="S428" s="67">
        <f>SUM(C428:J428)</f>
        <v>0</v>
      </c>
      <c r="T428" s="67">
        <f>SUM(K428:R428)</f>
        <v>1</v>
      </c>
      <c r="U428" s="67">
        <f>SUM(D428:F428,L428:N428)</f>
        <v>0</v>
      </c>
      <c r="V428" s="67">
        <f>SUM(G428:J428,O428:R428)</f>
        <v>1</v>
      </c>
      <c r="W428" s="67">
        <f>SUM(S428:T428)</f>
        <v>1</v>
      </c>
    </row>
    <row r="429" ht="19" customHeight="1">
      <c r="A429" s="162"/>
      <c r="B429" s="184">
        <v>39217.667361111111</v>
      </c>
      <c r="C429" s="189">
        <v>1</v>
      </c>
      <c r="D429" s="190"/>
      <c r="E429" s="190"/>
      <c r="F429" s="190"/>
      <c r="G429" s="188"/>
      <c r="H429" s="188"/>
      <c r="I429" s="188"/>
      <c r="J429" s="188"/>
      <c r="K429" s="189"/>
      <c r="L429" s="190"/>
      <c r="M429" s="190"/>
      <c r="N429" s="190"/>
      <c r="O429" s="188"/>
      <c r="P429" s="188"/>
      <c r="Q429" s="188"/>
      <c r="R429" s="188"/>
      <c r="S429" s="67">
        <f>SUM(C429:J429)</f>
        <v>1</v>
      </c>
      <c r="T429" s="67">
        <f>SUM(K429:R429)</f>
        <v>0</v>
      </c>
      <c r="U429" s="67">
        <f>SUM(D429:F429,L429:N429)</f>
        <v>0</v>
      </c>
      <c r="V429" s="67">
        <f>SUM(G429:J429,O429:R429)</f>
        <v>0</v>
      </c>
      <c r="W429" s="67">
        <f>SUM(S429:T429)</f>
        <v>1</v>
      </c>
    </row>
    <row r="430" ht="19" customHeight="1">
      <c r="A430" s="162"/>
      <c r="B430" s="184">
        <v>39217.668055555558</v>
      </c>
      <c r="C430" s="189"/>
      <c r="D430" s="190"/>
      <c r="E430" s="190"/>
      <c r="F430" s="190"/>
      <c r="G430" s="188"/>
      <c r="H430" s="188"/>
      <c r="I430" s="188"/>
      <c r="J430" s="188"/>
      <c r="K430" s="189"/>
      <c r="L430" s="190"/>
      <c r="M430" s="190"/>
      <c r="N430" s="190"/>
      <c r="O430" s="188"/>
      <c r="P430" s="188">
        <v>1</v>
      </c>
      <c r="Q430" s="188"/>
      <c r="R430" s="188"/>
      <c r="S430" s="67">
        <f>SUM(C430:J430)</f>
        <v>0</v>
      </c>
      <c r="T430" s="67">
        <f>SUM(K430:R430)</f>
        <v>1</v>
      </c>
      <c r="U430" s="67">
        <f>SUM(D430:F430,L430:N430)</f>
        <v>0</v>
      </c>
      <c r="V430" s="67">
        <f>SUM(G430:J430,O430:R430)</f>
        <v>1</v>
      </c>
      <c r="W430" s="67">
        <f>SUM(S430:T430)</f>
        <v>1</v>
      </c>
    </row>
    <row r="431" ht="19" customHeight="1">
      <c r="A431" s="162"/>
      <c r="B431" s="184">
        <v>39217.66875</v>
      </c>
      <c r="C431" s="189"/>
      <c r="D431" s="190"/>
      <c r="E431" s="190"/>
      <c r="F431" s="190"/>
      <c r="G431" s="188"/>
      <c r="H431" s="188"/>
      <c r="I431" s="188"/>
      <c r="J431" s="188"/>
      <c r="K431" s="189">
        <v>1</v>
      </c>
      <c r="L431" s="190"/>
      <c r="M431" s="190"/>
      <c r="N431" s="190"/>
      <c r="O431" s="188"/>
      <c r="P431" s="188"/>
      <c r="Q431" s="188"/>
      <c r="R431" s="188"/>
      <c r="S431" s="67">
        <f>SUM(C431:J431)</f>
        <v>0</v>
      </c>
      <c r="T431" s="67">
        <f>SUM(K431:R431)</f>
        <v>1</v>
      </c>
      <c r="U431" s="67">
        <f>SUM(D431:F431,L431:N431)</f>
        <v>0</v>
      </c>
      <c r="V431" s="67">
        <f>SUM(G431:J431,O431:R431)</f>
        <v>0</v>
      </c>
      <c r="W431" s="67">
        <f>SUM(S431:T431)</f>
        <v>1</v>
      </c>
    </row>
    <row r="432" ht="19" customHeight="1">
      <c r="A432" s="162"/>
      <c r="B432" s="184">
        <v>39217.670138888891</v>
      </c>
      <c r="C432" s="189"/>
      <c r="D432" s="190"/>
      <c r="E432" s="190"/>
      <c r="F432" s="190"/>
      <c r="G432" s="188"/>
      <c r="H432" s="188"/>
      <c r="I432" s="188"/>
      <c r="J432" s="188"/>
      <c r="K432" s="189">
        <v>2</v>
      </c>
      <c r="L432" s="190"/>
      <c r="M432" s="190"/>
      <c r="N432" s="190"/>
      <c r="O432" s="188"/>
      <c r="P432" s="188"/>
      <c r="Q432" s="188"/>
      <c r="R432" s="188"/>
      <c r="S432" s="67">
        <f>SUM(C432:J432)</f>
        <v>0</v>
      </c>
      <c r="T432" s="67">
        <f>SUM(K432:R432)</f>
        <v>2</v>
      </c>
      <c r="U432" s="67">
        <f>SUM(D432:F432,L432:N432)</f>
        <v>0</v>
      </c>
      <c r="V432" s="67">
        <f>SUM(G432:J432,O432:R432)</f>
        <v>0</v>
      </c>
      <c r="W432" s="67">
        <f>SUM(S432:T432)</f>
        <v>2</v>
      </c>
    </row>
    <row r="433" ht="19" customHeight="1">
      <c r="A433" s="162"/>
      <c r="B433" s="184">
        <v>39217.673611111109</v>
      </c>
      <c r="C433" s="189"/>
      <c r="D433" s="190"/>
      <c r="E433" s="190"/>
      <c r="F433" s="190"/>
      <c r="G433" s="188"/>
      <c r="H433" s="188"/>
      <c r="I433" s="188"/>
      <c r="J433" s="188"/>
      <c r="K433" s="189"/>
      <c r="L433" s="190"/>
      <c r="M433" s="190"/>
      <c r="N433" s="190"/>
      <c r="O433" s="188"/>
      <c r="P433" s="188">
        <v>1</v>
      </c>
      <c r="Q433" s="188"/>
      <c r="R433" s="188"/>
      <c r="S433" s="67">
        <f>SUM(C433:J433)</f>
        <v>0</v>
      </c>
      <c r="T433" s="67">
        <f>SUM(K433:R433)</f>
        <v>1</v>
      </c>
      <c r="U433" s="67">
        <f>SUM(D433:F433,L433:N433)</f>
        <v>0</v>
      </c>
      <c r="V433" s="67">
        <f>SUM(G433:J433,O433:R433)</f>
        <v>1</v>
      </c>
      <c r="W433" s="67">
        <f>SUM(S433:T433)</f>
        <v>1</v>
      </c>
    </row>
    <row r="434" ht="19" customHeight="1">
      <c r="A434" s="162"/>
      <c r="B434" s="184">
        <v>39217.674305555556</v>
      </c>
      <c r="C434" s="189"/>
      <c r="D434" s="190"/>
      <c r="E434" s="190"/>
      <c r="F434" s="190"/>
      <c r="G434" s="188"/>
      <c r="H434" s="188"/>
      <c r="I434" s="188"/>
      <c r="J434" s="188"/>
      <c r="K434" s="189">
        <v>1</v>
      </c>
      <c r="L434" s="190"/>
      <c r="M434" s="190"/>
      <c r="N434" s="190"/>
      <c r="O434" s="188"/>
      <c r="P434" s="188"/>
      <c r="Q434" s="188"/>
      <c r="R434" s="188"/>
      <c r="S434" s="67">
        <f>SUM(C434:J434)</f>
        <v>0</v>
      </c>
      <c r="T434" s="67">
        <f>SUM(K434:R434)</f>
        <v>1</v>
      </c>
      <c r="U434" s="67">
        <f>SUM(D434:F434,L434:N434)</f>
        <v>0</v>
      </c>
      <c r="V434" s="67">
        <f>SUM(G434:J434,O434:R434)</f>
        <v>0</v>
      </c>
      <c r="W434" s="67">
        <f>SUM(S434:T434)</f>
        <v>1</v>
      </c>
    </row>
    <row r="435" ht="19" customHeight="1">
      <c r="A435" s="162"/>
      <c r="B435" s="184">
        <v>39217.675694444442</v>
      </c>
      <c r="C435" s="189"/>
      <c r="D435" s="190"/>
      <c r="E435" s="190"/>
      <c r="F435" s="190"/>
      <c r="G435" s="188"/>
      <c r="H435" s="188"/>
      <c r="I435" s="188"/>
      <c r="J435" s="188"/>
      <c r="K435" s="189"/>
      <c r="L435" s="190"/>
      <c r="M435" s="190"/>
      <c r="N435" s="190"/>
      <c r="O435" s="188"/>
      <c r="P435" s="188"/>
      <c r="Q435" s="188">
        <v>1</v>
      </c>
      <c r="R435" s="188"/>
      <c r="S435" s="67">
        <f>SUM(C435:J435)</f>
        <v>0</v>
      </c>
      <c r="T435" s="67">
        <f>SUM(K435:R435)</f>
        <v>1</v>
      </c>
      <c r="U435" s="67">
        <f>SUM(D435:F435,L435:N435)</f>
        <v>0</v>
      </c>
      <c r="V435" s="67">
        <f>SUM(G435:J435,O435:R435)</f>
        <v>1</v>
      </c>
      <c r="W435" s="67">
        <f>SUM(S435:T435)</f>
        <v>1</v>
      </c>
    </row>
    <row r="436" ht="19" customHeight="1">
      <c r="A436" s="162"/>
      <c r="B436" s="184">
        <v>39217.677083333336</v>
      </c>
      <c r="C436" s="189"/>
      <c r="D436" s="190"/>
      <c r="E436" s="190"/>
      <c r="F436" s="190"/>
      <c r="G436" s="188"/>
      <c r="H436" s="188"/>
      <c r="I436" s="188"/>
      <c r="J436" s="188"/>
      <c r="K436" s="189"/>
      <c r="L436" s="190"/>
      <c r="M436" s="190"/>
      <c r="N436" s="190">
        <v>1</v>
      </c>
      <c r="O436" s="188">
        <v>1</v>
      </c>
      <c r="P436" s="188"/>
      <c r="Q436" s="188"/>
      <c r="R436" s="188"/>
      <c r="S436" s="67">
        <f>SUM(C436:J436)</f>
        <v>0</v>
      </c>
      <c r="T436" s="67">
        <f>SUM(K436:R436)</f>
        <v>2</v>
      </c>
      <c r="U436" s="67">
        <f>SUM(D436:F436,L436:N436)</f>
        <v>1</v>
      </c>
      <c r="V436" s="67">
        <f>SUM(G436:J436,O436:R436)</f>
        <v>1</v>
      </c>
      <c r="W436" s="67">
        <f>SUM(S436:T436)</f>
        <v>2</v>
      </c>
    </row>
    <row r="437" ht="19" customHeight="1">
      <c r="A437" s="162"/>
      <c r="B437" s="184">
        <v>39217.680555555555</v>
      </c>
      <c r="C437" s="189"/>
      <c r="D437" s="190"/>
      <c r="E437" s="190"/>
      <c r="F437" s="190"/>
      <c r="G437" s="188"/>
      <c r="H437" s="188"/>
      <c r="I437" s="188"/>
      <c r="J437" s="188"/>
      <c r="K437" s="189"/>
      <c r="L437" s="190"/>
      <c r="M437" s="190"/>
      <c r="N437" s="190"/>
      <c r="O437" s="188"/>
      <c r="P437" s="188">
        <v>1</v>
      </c>
      <c r="Q437" s="188"/>
      <c r="R437" s="188"/>
      <c r="S437" s="67">
        <f>SUM(C437:J437)</f>
        <v>0</v>
      </c>
      <c r="T437" s="67">
        <f>SUM(K437:R437)</f>
        <v>1</v>
      </c>
      <c r="U437" s="67">
        <f>SUM(D437:F437,L437:N437)</f>
        <v>0</v>
      </c>
      <c r="V437" s="67">
        <f>SUM(G437:J437,O437:R437)</f>
        <v>1</v>
      </c>
      <c r="W437" s="67">
        <f>SUM(S437:T437)</f>
        <v>1</v>
      </c>
    </row>
    <row r="438" ht="19" customHeight="1">
      <c r="A438" s="162"/>
      <c r="B438" s="184">
        <v>39217.681944444441</v>
      </c>
      <c r="C438" s="189"/>
      <c r="D438" s="190"/>
      <c r="E438" s="190">
        <v>1</v>
      </c>
      <c r="F438" s="190"/>
      <c r="G438" s="188"/>
      <c r="H438" s="188"/>
      <c r="I438" s="188"/>
      <c r="J438" s="188"/>
      <c r="K438" s="189"/>
      <c r="L438" s="190"/>
      <c r="M438" s="190"/>
      <c r="N438" s="190"/>
      <c r="O438" s="188"/>
      <c r="P438" s="188"/>
      <c r="Q438" s="188"/>
      <c r="R438" s="188"/>
      <c r="S438" s="67">
        <f>SUM(C438:J438)</f>
        <v>1</v>
      </c>
      <c r="T438" s="67">
        <f>SUM(K438:R438)</f>
        <v>0</v>
      </c>
      <c r="U438" s="67">
        <f>SUM(D438:F438,L438:N438)</f>
        <v>1</v>
      </c>
      <c r="V438" s="67">
        <f>SUM(G438:J438,O438:R438)</f>
        <v>0</v>
      </c>
      <c r="W438" s="67">
        <f>SUM(S438:T438)</f>
        <v>1</v>
      </c>
    </row>
    <row r="439" ht="19" customHeight="1">
      <c r="A439" s="162"/>
      <c r="B439" s="184">
        <v>39217.684027777781</v>
      </c>
      <c r="C439" s="189"/>
      <c r="D439" s="190"/>
      <c r="E439" s="190"/>
      <c r="F439" s="190">
        <v>1</v>
      </c>
      <c r="G439" s="188"/>
      <c r="H439" s="188"/>
      <c r="I439" s="188"/>
      <c r="J439" s="188"/>
      <c r="K439" s="189"/>
      <c r="L439" s="190"/>
      <c r="M439" s="190"/>
      <c r="N439" s="190"/>
      <c r="O439" s="188"/>
      <c r="P439" s="188"/>
      <c r="Q439" s="188"/>
      <c r="R439" s="188"/>
      <c r="S439" s="67">
        <f>SUM(C439:J439)</f>
        <v>1</v>
      </c>
      <c r="T439" s="67">
        <f>SUM(K439:R439)</f>
        <v>0</v>
      </c>
      <c r="U439" s="67">
        <f>SUM(D439:F439,L439:N439)</f>
        <v>1</v>
      </c>
      <c r="V439" s="67">
        <f>SUM(G439:J439,O439:R439)</f>
        <v>0</v>
      </c>
      <c r="W439" s="67">
        <f>SUM(S439:T439)</f>
        <v>1</v>
      </c>
    </row>
    <row r="440" ht="19" customHeight="1">
      <c r="A440" s="162"/>
      <c r="B440" s="184">
        <v>39217.685416666667</v>
      </c>
      <c r="C440" s="189"/>
      <c r="D440" s="190"/>
      <c r="E440" s="190"/>
      <c r="F440" s="190"/>
      <c r="G440" s="188"/>
      <c r="H440" s="188"/>
      <c r="I440" s="188"/>
      <c r="J440" s="188"/>
      <c r="K440" s="189"/>
      <c r="L440" s="190"/>
      <c r="M440" s="190"/>
      <c r="N440" s="190">
        <v>1</v>
      </c>
      <c r="O440" s="188"/>
      <c r="P440" s="188"/>
      <c r="Q440" s="188"/>
      <c r="R440" s="188"/>
      <c r="S440" s="67">
        <f>SUM(C440:J440)</f>
        <v>0</v>
      </c>
      <c r="T440" s="67">
        <f>SUM(K440:R440)</f>
        <v>1</v>
      </c>
      <c r="U440" s="67">
        <f>SUM(D440:F440,L440:N440)</f>
        <v>1</v>
      </c>
      <c r="V440" s="67">
        <f>SUM(G440:J440,O440:R440)</f>
        <v>0</v>
      </c>
      <c r="W440" s="67">
        <f>SUM(S440:T440)</f>
        <v>1</v>
      </c>
    </row>
    <row r="441" ht="19" customHeight="1">
      <c r="A441" s="162"/>
      <c r="B441" s="184">
        <v>39217.6875</v>
      </c>
      <c r="C441" s="189"/>
      <c r="D441" s="190"/>
      <c r="E441" s="190"/>
      <c r="F441" s="190"/>
      <c r="G441" s="188"/>
      <c r="H441" s="188">
        <v>1</v>
      </c>
      <c r="I441" s="188"/>
      <c r="J441" s="188"/>
      <c r="K441" s="189"/>
      <c r="L441" s="190"/>
      <c r="M441" s="190"/>
      <c r="N441" s="190"/>
      <c r="O441" s="188"/>
      <c r="P441" s="188"/>
      <c r="Q441" s="188"/>
      <c r="R441" s="188"/>
      <c r="S441" s="67">
        <f>SUM(C441:J441)</f>
        <v>1</v>
      </c>
      <c r="T441" s="67">
        <f>SUM(K441:R441)</f>
        <v>0</v>
      </c>
      <c r="U441" s="67">
        <f>SUM(D441:F441,L441:N441)</f>
        <v>0</v>
      </c>
      <c r="V441" s="67">
        <f>SUM(G441:J441,O441:R441)</f>
        <v>1</v>
      </c>
      <c r="W441" s="67">
        <f>SUM(S441:T441)</f>
        <v>1</v>
      </c>
    </row>
    <row r="442" ht="19" customHeight="1">
      <c r="A442" s="162"/>
      <c r="B442" s="184">
        <v>39217.691666666666</v>
      </c>
      <c r="C442" s="189"/>
      <c r="D442" s="190"/>
      <c r="E442" s="190"/>
      <c r="F442" s="190"/>
      <c r="G442" s="188"/>
      <c r="H442" s="188"/>
      <c r="I442" s="188"/>
      <c r="J442" s="188"/>
      <c r="K442" s="189"/>
      <c r="L442" s="190"/>
      <c r="M442" s="190"/>
      <c r="N442" s="190"/>
      <c r="O442" s="188"/>
      <c r="P442" s="188"/>
      <c r="Q442" s="188">
        <v>1</v>
      </c>
      <c r="R442" s="188"/>
      <c r="S442" s="67">
        <f>SUM(C442:J442)</f>
        <v>0</v>
      </c>
      <c r="T442" s="67">
        <f>SUM(K442:R442)</f>
        <v>1</v>
      </c>
      <c r="U442" s="67">
        <f>SUM(D442:F442,L442:N442)</f>
        <v>0</v>
      </c>
      <c r="V442" s="67">
        <f>SUM(G442:J442,O442:R442)</f>
        <v>1</v>
      </c>
      <c r="W442" s="67">
        <f>SUM(S442:T442)</f>
        <v>1</v>
      </c>
    </row>
    <row r="443" ht="19" customHeight="1">
      <c r="A443" s="162"/>
      <c r="B443" s="184">
        <v>39217.692361111112</v>
      </c>
      <c r="C443" s="189"/>
      <c r="D443" s="190"/>
      <c r="E443" s="190"/>
      <c r="F443" s="190"/>
      <c r="G443" s="188"/>
      <c r="H443" s="188"/>
      <c r="I443" s="188"/>
      <c r="J443" s="188"/>
      <c r="K443" s="189"/>
      <c r="L443" s="190"/>
      <c r="M443" s="190"/>
      <c r="N443" s="190"/>
      <c r="O443" s="188"/>
      <c r="P443" s="188">
        <v>1</v>
      </c>
      <c r="Q443" s="188"/>
      <c r="R443" s="188"/>
      <c r="S443" s="67">
        <f>SUM(C443:J443)</f>
        <v>0</v>
      </c>
      <c r="T443" s="67">
        <f>SUM(K443:R443)</f>
        <v>1</v>
      </c>
      <c r="U443" s="67">
        <f>SUM(D443:F443,L443:N443)</f>
        <v>0</v>
      </c>
      <c r="V443" s="67">
        <f>SUM(G443:J443,O443:R443)</f>
        <v>1</v>
      </c>
      <c r="W443" s="67">
        <f>SUM(S443:T443)</f>
        <v>1</v>
      </c>
    </row>
    <row r="444" ht="19" customHeight="1">
      <c r="A444" s="162"/>
      <c r="B444" s="184">
        <v>39217.69375</v>
      </c>
      <c r="C444" s="189"/>
      <c r="D444" s="190"/>
      <c r="E444" s="190"/>
      <c r="F444" s="190"/>
      <c r="G444" s="188"/>
      <c r="H444" s="188"/>
      <c r="I444" s="188"/>
      <c r="J444" s="188"/>
      <c r="K444" s="189"/>
      <c r="L444" s="190"/>
      <c r="M444" s="190">
        <v>1</v>
      </c>
      <c r="N444" s="190"/>
      <c r="O444" s="188"/>
      <c r="P444" s="188"/>
      <c r="Q444" s="188"/>
      <c r="R444" s="188"/>
      <c r="S444" s="67">
        <f>SUM(C444:J444)</f>
        <v>0</v>
      </c>
      <c r="T444" s="67">
        <f>SUM(K444:R444)</f>
        <v>1</v>
      </c>
      <c r="U444" s="67">
        <f>SUM(D444:F444,L444:N444)</f>
        <v>1</v>
      </c>
      <c r="V444" s="67">
        <f>SUM(G444:J444,O444:R444)</f>
        <v>0</v>
      </c>
      <c r="W444" s="67">
        <f>SUM(S444:T444)</f>
        <v>1</v>
      </c>
    </row>
    <row r="445" ht="19" customHeight="1">
      <c r="A445" s="162"/>
      <c r="B445" s="184">
        <v>39217.703472222223</v>
      </c>
      <c r="C445" s="189">
        <v>1</v>
      </c>
      <c r="D445" s="190"/>
      <c r="E445" s="190"/>
      <c r="F445" s="190"/>
      <c r="G445" s="188"/>
      <c r="H445" s="188"/>
      <c r="I445" s="188"/>
      <c r="J445" s="188"/>
      <c r="K445" s="189"/>
      <c r="L445" s="190"/>
      <c r="M445" s="190"/>
      <c r="N445" s="190"/>
      <c r="O445" s="188"/>
      <c r="P445" s="188"/>
      <c r="Q445" s="188"/>
      <c r="R445" s="188"/>
      <c r="S445" s="67">
        <f>SUM(C445:J445)</f>
        <v>1</v>
      </c>
      <c r="T445" s="67">
        <f>SUM(K445:R445)</f>
        <v>0</v>
      </c>
      <c r="U445" s="67">
        <f>SUM(D445:F445,L445:N445)</f>
        <v>0</v>
      </c>
      <c r="V445" s="67">
        <f>SUM(G445:J445,O445:R445)</f>
        <v>0</v>
      </c>
      <c r="W445" s="67">
        <f>SUM(S445:T445)</f>
        <v>1</v>
      </c>
    </row>
    <row r="446" ht="19" customHeight="1">
      <c r="A446" s="162"/>
      <c r="B446" t="s" s="161">
        <v>263</v>
      </c>
      <c r="C446" t="s" s="189">
        <v>276</v>
      </c>
      <c r="D446" s="190">
        <f>SUM(D426:D445)</f>
        <v>0</v>
      </c>
      <c r="E446" s="190">
        <f>SUM(E426:E445)</f>
        <v>1</v>
      </c>
      <c r="F446" s="190">
        <f>SUM(F426:F445)</f>
        <v>1</v>
      </c>
      <c r="G446" s="188">
        <f>SUM(G426:G445)</f>
        <v>0</v>
      </c>
      <c r="H446" s="188">
        <f>SUM(H426:H445)</f>
        <v>1</v>
      </c>
      <c r="I446" s="188">
        <f>SUM(I426:I445)</f>
        <v>0</v>
      </c>
      <c r="J446" s="188">
        <f>SUM(J426:J445)</f>
        <v>0</v>
      </c>
      <c r="K446" t="s" s="189">
        <v>276</v>
      </c>
      <c r="L446" s="190">
        <f>SUM(L426:L445)</f>
        <v>0</v>
      </c>
      <c r="M446" s="190">
        <f>SUM(M426:M445)</f>
        <v>1</v>
      </c>
      <c r="N446" s="190">
        <f>SUM(N426:N445)</f>
        <v>3</v>
      </c>
      <c r="O446" s="188">
        <f>SUM(O426:O445)</f>
        <v>2</v>
      </c>
      <c r="P446" s="188">
        <f>SUM(P426:P445)</f>
        <v>5</v>
      </c>
      <c r="Q446" s="188">
        <f>SUM(Q426:Q445)</f>
        <v>3</v>
      </c>
      <c r="R446" s="188">
        <f>SUM(R426:R445)</f>
        <v>0</v>
      </c>
      <c r="S446" t="s" s="67">
        <v>276</v>
      </c>
      <c r="T446" t="s" s="67">
        <v>276</v>
      </c>
      <c r="U446" t="s" s="67">
        <v>276</v>
      </c>
      <c r="V446" t="s" s="67">
        <v>276</v>
      </c>
      <c r="W446" t="s" s="67">
        <v>276</v>
      </c>
    </row>
    <row r="447" ht="19" customHeight="1">
      <c r="A447" s="162"/>
      <c r="B447" s="161"/>
      <c r="C447" s="189">
        <f>SUM(C426:C445)</f>
        <v>2</v>
      </c>
      <c r="D447" s="190">
        <f>SUM(D446:F446)</f>
        <v>2</v>
      </c>
      <c r="E447" s="10"/>
      <c r="F447" s="10"/>
      <c r="G447" s="188">
        <f>SUM(G446:J446)</f>
        <v>1</v>
      </c>
      <c r="H447" s="10"/>
      <c r="I447" s="10"/>
      <c r="J447" s="10"/>
      <c r="K447" s="189">
        <f>SUM(K426:K445)</f>
        <v>5</v>
      </c>
      <c r="L447" s="190">
        <f>SUM(L446:N446)</f>
        <v>4</v>
      </c>
      <c r="M447" s="10"/>
      <c r="N447" s="10"/>
      <c r="O447" s="188">
        <f>SUM(O446:R446)</f>
        <v>10</v>
      </c>
      <c r="P447" s="10"/>
      <c r="Q447" s="10"/>
      <c r="R447" s="10"/>
      <c r="S447" s="67">
        <f>SUM(C447:I447)</f>
        <v>5</v>
      </c>
      <c r="T447" s="67">
        <f>SUM(K447:P447)</f>
        <v>19</v>
      </c>
      <c r="U447" s="67">
        <f>SUM(U426:U445)</f>
        <v>6</v>
      </c>
      <c r="V447" s="67">
        <f>SUM(V426:V445)</f>
        <v>11</v>
      </c>
      <c r="W447" s="67">
        <f>SUM(S447:T447)</f>
        <v>24</v>
      </c>
    </row>
    <row r="448" ht="19" customHeight="1">
      <c r="A448" s="162"/>
      <c r="B448" t="s" s="67">
        <v>278</v>
      </c>
      <c r="C448" s="189"/>
      <c r="D448" s="194">
        <f>'Sheet 1 - Production Sheet'!$AI$104+D447</f>
        <v>5.261578604044358</v>
      </c>
      <c r="E448" s="10"/>
      <c r="F448" s="10"/>
      <c r="G448" s="188"/>
      <c r="H448" s="188"/>
      <c r="I448" s="188"/>
      <c r="J448" s="188"/>
      <c r="K448" s="189"/>
      <c r="L448" s="194">
        <f>'Sheet 1 - Production Sheet'!$AI$104+L447</f>
        <v>7.261578604044358</v>
      </c>
      <c r="M448" s="10"/>
      <c r="N448" s="10"/>
      <c r="O448" s="188"/>
      <c r="P448" s="188"/>
      <c r="Q448" s="188"/>
      <c r="R448" s="188"/>
      <c r="S448" s="195">
        <f>'Sheet 1 - Production Sheet'!$AI$104+S447</f>
        <v>8.261578604044358</v>
      </c>
      <c r="T448" s="195">
        <f>'Sheet 1 - Production Sheet'!$AI$104+T447</f>
        <v>22.26157860404436</v>
      </c>
      <c r="U448" s="195">
        <f>'Sheet 1 - Production Sheet'!$AZ$104+U447</f>
        <v>12.52315720808872</v>
      </c>
      <c r="V448" s="67"/>
      <c r="W448" s="195">
        <f>'Sheet 1 - Production Sheet'!$AZ$104+W447</f>
        <v>30.52315720808872</v>
      </c>
    </row>
    <row r="449" ht="19" customHeight="1">
      <c r="A449" s="162"/>
      <c r="B449" t="s" s="67">
        <v>279</v>
      </c>
      <c r="C449" s="189"/>
      <c r="D449" s="194">
        <f>'Sheet 1 - Production Sheet'!$AI$103+D447</f>
        <v>3.956947162426614</v>
      </c>
      <c r="E449" s="10"/>
      <c r="F449" s="10"/>
      <c r="G449" s="188"/>
      <c r="H449" s="188"/>
      <c r="I449" s="188"/>
      <c r="J449" s="188"/>
      <c r="K449" s="189"/>
      <c r="L449" s="194">
        <f>'Sheet 1 - Production Sheet'!$AI$103+L447</f>
        <v>5.956947162426614</v>
      </c>
      <c r="M449" s="10"/>
      <c r="N449" s="10"/>
      <c r="O449" s="188"/>
      <c r="P449" s="188"/>
      <c r="Q449" s="188"/>
      <c r="R449" s="188"/>
      <c r="S449" s="195">
        <f>'Sheet 1 - Production Sheet'!$AI$103+S447</f>
        <v>6.956947162426614</v>
      </c>
      <c r="T449" s="195">
        <f>'Sheet 1 - Production Sheet'!$AI$103+T447</f>
        <v>20.95694716242662</v>
      </c>
      <c r="U449" s="195">
        <f>'Sheet 1 - Production Sheet'!$AZ$103+U447</f>
        <v>9.913894324853228</v>
      </c>
      <c r="V449" s="67"/>
      <c r="W449" s="195">
        <f>'Sheet 1 - Production Sheet'!$AZ$103+W447</f>
        <v>27.91389432485323</v>
      </c>
    </row>
    <row r="450" ht="19" customHeight="1">
      <c r="A450" s="162"/>
      <c r="B450" t="s" s="67">
        <v>280</v>
      </c>
      <c r="C450" s="189"/>
      <c r="D450" s="196">
        <f>'Sheet 1 - Production Sheet'!$AI$104/D447</f>
        <v>1.630789302022179</v>
      </c>
      <c r="E450" s="10"/>
      <c r="F450" s="10"/>
      <c r="G450" s="188"/>
      <c r="H450" s="188"/>
      <c r="I450" s="188"/>
      <c r="J450" s="188"/>
      <c r="K450" s="189"/>
      <c r="L450" s="196">
        <f>'Sheet 1 - Production Sheet'!$AI$104/L447</f>
        <v>0.8153946510110894</v>
      </c>
      <c r="M450" s="10"/>
      <c r="N450" s="10"/>
      <c r="O450" s="188"/>
      <c r="P450" s="188"/>
      <c r="Q450" s="188"/>
      <c r="R450" s="188"/>
      <c r="S450" s="66">
        <f>'Sheet 1 - Production Sheet'!$AI$104/S447</f>
        <v>0.6523157208088716</v>
      </c>
      <c r="T450" s="66">
        <f>'Sheet 1 - Production Sheet'!$AI$104/T447</f>
        <v>0.1716620317918083</v>
      </c>
      <c r="U450" s="66">
        <f>'Sheet 1 - Production Sheet'!$AZ$104/U447</f>
        <v>1.087192868014786</v>
      </c>
      <c r="V450" s="67"/>
      <c r="W450" s="66">
        <f>'Sheet 1 - Production Sheet'!$AZ$104/W447</f>
        <v>0.2717982170036965</v>
      </c>
    </row>
    <row r="451" ht="19" customHeight="1">
      <c r="A451" s="162"/>
      <c r="B451" t="s" s="67">
        <v>281</v>
      </c>
      <c r="C451" s="189"/>
      <c r="D451" s="196">
        <f>'Sheet 1 - Production Sheet'!$AI$103/D447</f>
        <v>0.9784735812133071</v>
      </c>
      <c r="E451" s="10"/>
      <c r="F451" s="10"/>
      <c r="G451" s="188"/>
      <c r="H451" s="188"/>
      <c r="I451" s="188"/>
      <c r="J451" s="188"/>
      <c r="K451" s="189"/>
      <c r="L451" s="196">
        <f>'Sheet 1 - Production Sheet'!$AI$103/L447</f>
        <v>0.4892367906066535</v>
      </c>
      <c r="M451" s="10"/>
      <c r="N451" s="10"/>
      <c r="O451" s="188"/>
      <c r="P451" s="188"/>
      <c r="Q451" s="188"/>
      <c r="R451" s="188"/>
      <c r="S451" s="66">
        <f>'Sheet 1 - Production Sheet'!$AI$103/S447</f>
        <v>0.3913894324853228</v>
      </c>
      <c r="T451" s="66">
        <f>'Sheet 1 - Production Sheet'!$AI$103/T447</f>
        <v>0.102997219075085</v>
      </c>
      <c r="U451" s="66">
        <f>'Sheet 1 - Production Sheet'!$AZ$103/U447</f>
        <v>0.6523157208088713</v>
      </c>
      <c r="V451" s="67"/>
      <c r="W451" s="66">
        <f>'Sheet 1 - Production Sheet'!$AZ$103/W447</f>
        <v>0.1630789302022178</v>
      </c>
    </row>
    <row r="452" ht="32" customHeight="1">
      <c r="A452" s="162"/>
      <c r="B452" t="s" s="163">
        <v>282</v>
      </c>
      <c r="C452" t="s" s="164">
        <v>259</v>
      </c>
      <c r="D452" s="10"/>
      <c r="E452" s="10"/>
      <c r="F452" s="10"/>
      <c r="G452" s="10"/>
      <c r="H452" s="10"/>
      <c r="I452" s="10"/>
      <c r="J452" s="10"/>
      <c r="K452" t="s" s="164">
        <v>260</v>
      </c>
      <c r="L452" s="10"/>
      <c r="M452" s="10"/>
      <c r="N452" s="10"/>
      <c r="O452" s="10"/>
      <c r="P452" s="10"/>
      <c r="Q452" s="10"/>
      <c r="R452" s="10"/>
      <c r="S452" t="s" s="47">
        <v>259</v>
      </c>
      <c r="T452" t="s" s="47">
        <v>260</v>
      </c>
      <c r="U452" t="s" s="47">
        <v>261</v>
      </c>
      <c r="V452" t="s" s="47">
        <v>262</v>
      </c>
      <c r="W452" t="s" s="47">
        <v>263</v>
      </c>
    </row>
    <row r="453" ht="19" customHeight="1">
      <c r="A453" s="162"/>
      <c r="B453" t="s" s="161">
        <v>264</v>
      </c>
      <c r="C453" t="s" s="172">
        <v>265</v>
      </c>
      <c r="D453" t="s" s="173">
        <v>261</v>
      </c>
      <c r="E453" s="10"/>
      <c r="F453" s="10"/>
      <c r="G453" t="s" s="174">
        <v>266</v>
      </c>
      <c r="H453" s="10"/>
      <c r="I453" s="10"/>
      <c r="J453" s="10"/>
      <c r="K453" t="s" s="172">
        <v>265</v>
      </c>
      <c r="L453" t="s" s="173">
        <v>261</v>
      </c>
      <c r="M453" s="10"/>
      <c r="N453" s="10"/>
      <c r="O453" t="s" s="174">
        <v>266</v>
      </c>
      <c r="P453" s="10"/>
      <c r="Q453" s="10"/>
      <c r="R453" s="10"/>
      <c r="S453" s="175"/>
      <c r="T453" s="175"/>
      <c r="U453" s="175"/>
      <c r="V453" s="175"/>
      <c r="W453" s="175"/>
    </row>
    <row r="454" ht="44" customHeight="1">
      <c r="A454" s="162"/>
      <c r="B454" s="176">
        <v>39217</v>
      </c>
      <c r="C454" t="s" s="181">
        <v>267</v>
      </c>
      <c r="D454" t="s" s="182">
        <v>268</v>
      </c>
      <c r="E454" t="s" s="182">
        <v>269</v>
      </c>
      <c r="F454" t="s" s="182">
        <v>270</v>
      </c>
      <c r="G454" t="s" s="180">
        <v>271</v>
      </c>
      <c r="H454" t="s" s="180">
        <v>272</v>
      </c>
      <c r="I454" t="s" s="180">
        <v>273</v>
      </c>
      <c r="J454" t="s" s="180">
        <v>274</v>
      </c>
      <c r="K454" t="s" s="181">
        <v>267</v>
      </c>
      <c r="L454" t="s" s="182">
        <v>268</v>
      </c>
      <c r="M454" t="s" s="182">
        <v>269</v>
      </c>
      <c r="N454" t="s" s="182">
        <v>270</v>
      </c>
      <c r="O454" t="s" s="180">
        <v>271</v>
      </c>
      <c r="P454" t="s" s="180">
        <v>272</v>
      </c>
      <c r="Q454" t="s" s="180">
        <v>273</v>
      </c>
      <c r="R454" t="s" s="180">
        <v>274</v>
      </c>
      <c r="S454" t="s" s="183">
        <v>275</v>
      </c>
      <c r="T454" t="s" s="183">
        <v>275</v>
      </c>
      <c r="U454" t="s" s="183">
        <v>275</v>
      </c>
      <c r="V454" t="s" s="183">
        <v>275</v>
      </c>
      <c r="W454" t="s" s="183">
        <v>263</v>
      </c>
    </row>
    <row r="455" ht="19" customHeight="1">
      <c r="A455" s="162"/>
      <c r="B455" s="184">
        <v>39217.836111111108</v>
      </c>
      <c r="C455" s="189"/>
      <c r="D455" s="190"/>
      <c r="E455" s="190"/>
      <c r="F455" s="190"/>
      <c r="G455" s="188"/>
      <c r="H455" s="188"/>
      <c r="I455" s="188"/>
      <c r="J455" s="188"/>
      <c r="K455" s="189"/>
      <c r="L455" s="190">
        <v>1</v>
      </c>
      <c r="M455" s="190"/>
      <c r="N455" s="190"/>
      <c r="O455" s="188"/>
      <c r="P455" s="188"/>
      <c r="Q455" s="188"/>
      <c r="R455" s="188"/>
      <c r="S455" s="67">
        <f>SUM(C455:J455)</f>
        <v>0</v>
      </c>
      <c r="T455" s="67">
        <f>SUM(K455:R455)</f>
        <v>1</v>
      </c>
      <c r="U455" s="67">
        <f>SUM(D455:F455,L455:N455)</f>
        <v>1</v>
      </c>
      <c r="V455" s="67">
        <f>SUM(G455:J455,O455:R455)</f>
        <v>0</v>
      </c>
      <c r="W455" s="67">
        <f>SUM(S455:T455)</f>
        <v>1</v>
      </c>
    </row>
    <row r="456" ht="19" customHeight="1">
      <c r="A456" s="162"/>
      <c r="B456" s="184">
        <v>39217.847222222219</v>
      </c>
      <c r="C456" s="189"/>
      <c r="D456" s="190"/>
      <c r="E456" s="190"/>
      <c r="F456" s="190"/>
      <c r="G456" s="188"/>
      <c r="H456" s="188"/>
      <c r="I456" s="188"/>
      <c r="J456" s="188"/>
      <c r="K456" s="189"/>
      <c r="L456" s="190"/>
      <c r="M456" s="190"/>
      <c r="N456" s="190"/>
      <c r="O456" s="188"/>
      <c r="P456" s="188">
        <v>1</v>
      </c>
      <c r="Q456" s="188"/>
      <c r="R456" s="188"/>
      <c r="S456" s="67">
        <f>SUM(C456:J456)</f>
        <v>0</v>
      </c>
      <c r="T456" s="67">
        <f>SUM(K456:R456)</f>
        <v>1</v>
      </c>
      <c r="U456" s="67">
        <f>SUM(D456:F456,L456:N456)</f>
        <v>0</v>
      </c>
      <c r="V456" s="67">
        <f>SUM(G456:J456,O456:R456)</f>
        <v>1</v>
      </c>
      <c r="W456" s="67">
        <f>SUM(S456:T456)</f>
        <v>1</v>
      </c>
    </row>
    <row r="457" ht="19" customHeight="1">
      <c r="A457" s="162"/>
      <c r="B457" s="184">
        <v>39217.847916666666</v>
      </c>
      <c r="C457" s="189"/>
      <c r="D457" s="190"/>
      <c r="E457" s="190"/>
      <c r="F457" s="190"/>
      <c r="G457" s="188"/>
      <c r="H457" s="188">
        <v>1</v>
      </c>
      <c r="I457" s="188"/>
      <c r="J457" s="188"/>
      <c r="K457" s="189"/>
      <c r="L457" s="190"/>
      <c r="M457" s="190"/>
      <c r="N457" s="190"/>
      <c r="O457" s="188"/>
      <c r="P457" s="188"/>
      <c r="Q457" s="188"/>
      <c r="R457" s="188"/>
      <c r="S457" s="67">
        <f>SUM(C457:J457)</f>
        <v>1</v>
      </c>
      <c r="T457" s="67">
        <f>SUM(K457:R457)</f>
        <v>0</v>
      </c>
      <c r="U457" s="67">
        <f>SUM(D457:F457,L457:N457)</f>
        <v>0</v>
      </c>
      <c r="V457" s="67">
        <f>SUM(G457:J457,O457:R457)</f>
        <v>1</v>
      </c>
      <c r="W457" s="67">
        <f>SUM(S457:T457)</f>
        <v>1</v>
      </c>
    </row>
    <row r="458" ht="19" customHeight="1">
      <c r="A458" s="162"/>
      <c r="B458" s="184">
        <v>39217.860416666670</v>
      </c>
      <c r="C458" s="189"/>
      <c r="D458" s="190"/>
      <c r="E458" s="190"/>
      <c r="F458" s="190"/>
      <c r="G458" s="188"/>
      <c r="H458" s="188"/>
      <c r="I458" s="188"/>
      <c r="J458" s="188"/>
      <c r="K458" s="189"/>
      <c r="L458" s="190"/>
      <c r="M458" s="190"/>
      <c r="N458" s="190"/>
      <c r="O458" s="188">
        <v>1</v>
      </c>
      <c r="P458" s="188"/>
      <c r="Q458" s="188"/>
      <c r="R458" s="188"/>
      <c r="S458" s="67">
        <f>SUM(C458:J458)</f>
        <v>0</v>
      </c>
      <c r="T458" s="67">
        <f>SUM(K458:R458)</f>
        <v>1</v>
      </c>
      <c r="U458" s="67">
        <f>SUM(D458:F458,L458:N458)</f>
        <v>0</v>
      </c>
      <c r="V458" s="67">
        <f>SUM(G458:J458,O458:R458)</f>
        <v>1</v>
      </c>
      <c r="W458" s="67">
        <f>SUM(S458:T458)</f>
        <v>1</v>
      </c>
    </row>
    <row r="459" ht="19" customHeight="1">
      <c r="A459" s="162"/>
      <c r="B459" s="184">
        <v>39217.863194444442</v>
      </c>
      <c r="C459" s="189"/>
      <c r="D459" s="190"/>
      <c r="E459" s="190"/>
      <c r="F459" s="190"/>
      <c r="G459" s="188">
        <v>2</v>
      </c>
      <c r="H459" s="188"/>
      <c r="I459" s="188"/>
      <c r="J459" s="188"/>
      <c r="K459" s="189"/>
      <c r="L459" s="190"/>
      <c r="M459" s="190"/>
      <c r="N459" s="190"/>
      <c r="O459" s="188"/>
      <c r="P459" s="188"/>
      <c r="Q459" s="188"/>
      <c r="R459" s="188"/>
      <c r="S459" s="67">
        <f>SUM(C459:J459)</f>
        <v>2</v>
      </c>
      <c r="T459" s="67">
        <f>SUM(K459:R459)</f>
        <v>0</v>
      </c>
      <c r="U459" s="67">
        <f>SUM(D459:F459,L459:N459)</f>
        <v>0</v>
      </c>
      <c r="V459" s="67">
        <f>SUM(G459:J459,O459:R459)</f>
        <v>2</v>
      </c>
      <c r="W459" s="67">
        <f>SUM(S459:T459)</f>
        <v>2</v>
      </c>
    </row>
    <row r="460" ht="19" customHeight="1">
      <c r="A460" s="162"/>
      <c r="B460" s="184">
        <v>39217.864583333336</v>
      </c>
      <c r="C460" s="189"/>
      <c r="D460" s="190"/>
      <c r="E460" s="190"/>
      <c r="F460" s="190"/>
      <c r="G460" s="188"/>
      <c r="H460" s="188"/>
      <c r="I460" s="188"/>
      <c r="J460" s="188"/>
      <c r="K460" s="189"/>
      <c r="L460" s="190"/>
      <c r="M460" s="190"/>
      <c r="N460" s="190"/>
      <c r="O460" s="188"/>
      <c r="P460" s="188">
        <v>1</v>
      </c>
      <c r="Q460" s="188"/>
      <c r="R460" s="188"/>
      <c r="S460" s="67">
        <f>SUM(C460:J460)</f>
        <v>0</v>
      </c>
      <c r="T460" s="67">
        <f>SUM(K460:R460)</f>
        <v>1</v>
      </c>
      <c r="U460" s="67">
        <f>SUM(D460:F460,L460:N460)</f>
        <v>0</v>
      </c>
      <c r="V460" s="67">
        <f>SUM(G460:J460,O460:R460)</f>
        <v>1</v>
      </c>
      <c r="W460" s="67">
        <f>SUM(S460:T460)</f>
        <v>1</v>
      </c>
    </row>
    <row r="461" ht="19" customHeight="1">
      <c r="A461" s="162"/>
      <c r="B461" s="184">
        <v>39217.869444444441</v>
      </c>
      <c r="C461" s="189"/>
      <c r="D461" s="190"/>
      <c r="E461" s="190"/>
      <c r="F461" s="190"/>
      <c r="G461" s="188">
        <v>1</v>
      </c>
      <c r="H461" s="188"/>
      <c r="I461" s="188"/>
      <c r="J461" s="188"/>
      <c r="K461" s="189"/>
      <c r="L461" s="190"/>
      <c r="M461" s="190"/>
      <c r="N461" s="190"/>
      <c r="O461" s="188"/>
      <c r="P461" s="188"/>
      <c r="Q461" s="188"/>
      <c r="R461" s="188"/>
      <c r="S461" s="67">
        <f>SUM(C461:J461)</f>
        <v>1</v>
      </c>
      <c r="T461" s="67">
        <f>SUM(K461:R461)</f>
        <v>0</v>
      </c>
      <c r="U461" s="67">
        <f>SUM(D461:F461,L461:N461)</f>
        <v>0</v>
      </c>
      <c r="V461" s="67">
        <f>SUM(G461:J461,O461:R461)</f>
        <v>1</v>
      </c>
      <c r="W461" s="67">
        <f>SUM(S461:T461)</f>
        <v>1</v>
      </c>
    </row>
    <row r="462" ht="19" customHeight="1">
      <c r="A462" s="162"/>
      <c r="B462" s="184">
        <v>39217.872916666667</v>
      </c>
      <c r="C462" s="189"/>
      <c r="D462" s="190"/>
      <c r="E462" s="190"/>
      <c r="F462" s="190"/>
      <c r="G462" s="188"/>
      <c r="H462" s="188"/>
      <c r="I462" s="188"/>
      <c r="J462" s="188"/>
      <c r="K462" s="189"/>
      <c r="L462" s="190"/>
      <c r="M462" s="190"/>
      <c r="N462" s="190">
        <v>1</v>
      </c>
      <c r="O462" s="188"/>
      <c r="P462" s="188"/>
      <c r="Q462" s="188"/>
      <c r="R462" s="188"/>
      <c r="S462" s="67">
        <f>SUM(C462:J462)</f>
        <v>0</v>
      </c>
      <c r="T462" s="67">
        <f>SUM(K462:R462)</f>
        <v>1</v>
      </c>
      <c r="U462" s="67">
        <f>SUM(D462:F462,L462:N462)</f>
        <v>1</v>
      </c>
      <c r="V462" s="67">
        <f>SUM(G462:J462,O462:R462)</f>
        <v>0</v>
      </c>
      <c r="W462" s="67">
        <f>SUM(S462:T462)</f>
        <v>1</v>
      </c>
    </row>
    <row r="463" ht="19" customHeight="1">
      <c r="A463" s="162"/>
      <c r="B463" s="184">
        <v>39217.877777777780</v>
      </c>
      <c r="C463" s="189"/>
      <c r="D463" s="190"/>
      <c r="E463" s="190"/>
      <c r="F463" s="190"/>
      <c r="G463" s="188">
        <v>1</v>
      </c>
      <c r="H463" s="188"/>
      <c r="I463" s="188"/>
      <c r="J463" s="188"/>
      <c r="K463" s="189"/>
      <c r="L463" s="190"/>
      <c r="M463" s="190"/>
      <c r="N463" s="190"/>
      <c r="O463" s="188"/>
      <c r="P463" s="188"/>
      <c r="Q463" s="188"/>
      <c r="R463" s="188"/>
      <c r="S463" s="67">
        <f>SUM(C463:J463)</f>
        <v>1</v>
      </c>
      <c r="T463" s="67">
        <f>SUM(K463:R463)</f>
        <v>0</v>
      </c>
      <c r="U463" s="67">
        <f>SUM(D463:F463,L463:N463)</f>
        <v>0</v>
      </c>
      <c r="V463" s="67">
        <f>SUM(G463:J463,O463:R463)</f>
        <v>1</v>
      </c>
      <c r="W463" s="67">
        <f>SUM(S463:T463)</f>
        <v>1</v>
      </c>
    </row>
    <row r="464" ht="19" customHeight="1">
      <c r="A464" s="162"/>
      <c r="B464" t="s" s="161">
        <v>263</v>
      </c>
      <c r="C464" t="s" s="189">
        <v>276</v>
      </c>
      <c r="D464" s="190">
        <f>SUM(D455:D463)</f>
        <v>0</v>
      </c>
      <c r="E464" s="190">
        <f>SUM(E455:E463)</f>
        <v>0</v>
      </c>
      <c r="F464" s="190">
        <f>SUM(F455:F463)</f>
        <v>0</v>
      </c>
      <c r="G464" s="188">
        <f>SUM(G455:G463)</f>
        <v>4</v>
      </c>
      <c r="H464" s="188">
        <f>SUM(H455:H463)</f>
        <v>1</v>
      </c>
      <c r="I464" s="188">
        <f>SUM(I455:I463)</f>
        <v>0</v>
      </c>
      <c r="J464" s="188">
        <f>SUM(J455:J463)</f>
        <v>0</v>
      </c>
      <c r="K464" t="s" s="189">
        <v>276</v>
      </c>
      <c r="L464" s="190">
        <f>SUM(L455:L463)</f>
        <v>1</v>
      </c>
      <c r="M464" s="190">
        <f>SUM(M455:M463)</f>
        <v>0</v>
      </c>
      <c r="N464" s="190">
        <f>SUM(N455:N463)</f>
        <v>1</v>
      </c>
      <c r="O464" s="188">
        <f>SUM(O455:O463)</f>
        <v>1</v>
      </c>
      <c r="P464" s="188">
        <f>SUM(P455:P463)</f>
        <v>2</v>
      </c>
      <c r="Q464" s="188">
        <f>SUM(Q455:Q463)</f>
        <v>0</v>
      </c>
      <c r="R464" s="188">
        <f>SUM(R455:R463)</f>
        <v>0</v>
      </c>
      <c r="S464" t="s" s="67">
        <v>276</v>
      </c>
      <c r="T464" t="s" s="67">
        <v>276</v>
      </c>
      <c r="U464" t="s" s="67">
        <v>276</v>
      </c>
      <c r="V464" t="s" s="67">
        <v>276</v>
      </c>
      <c r="W464" t="s" s="67">
        <v>276</v>
      </c>
    </row>
    <row r="465" ht="19" customHeight="1">
      <c r="A465" s="162"/>
      <c r="B465" s="161"/>
      <c r="C465" s="189">
        <f>SUM(C455:C463)</f>
        <v>0</v>
      </c>
      <c r="D465" s="190">
        <f>SUM(D464:F464)</f>
        <v>0</v>
      </c>
      <c r="E465" s="10"/>
      <c r="F465" s="10"/>
      <c r="G465" s="188">
        <f>SUM(G464:J464)</f>
        <v>5</v>
      </c>
      <c r="H465" s="10"/>
      <c r="I465" s="10"/>
      <c r="J465" s="10"/>
      <c r="K465" s="189">
        <f>SUM(K455:K463)</f>
        <v>0</v>
      </c>
      <c r="L465" s="190">
        <f>SUM(L464:N464)</f>
        <v>2</v>
      </c>
      <c r="M465" s="10"/>
      <c r="N465" s="10"/>
      <c r="O465" s="188">
        <f>SUM(O464:R464)</f>
        <v>3</v>
      </c>
      <c r="P465" s="10"/>
      <c r="Q465" s="10"/>
      <c r="R465" s="10"/>
      <c r="S465" s="67">
        <f>SUM(C465:I465)</f>
        <v>5</v>
      </c>
      <c r="T465" s="67">
        <f>SUM(K465:P465)</f>
        <v>5</v>
      </c>
      <c r="U465" s="67">
        <f>SUM(U455:U463)</f>
        <v>2</v>
      </c>
      <c r="V465" s="67">
        <f>SUM(V455:V463)</f>
        <v>8</v>
      </c>
      <c r="W465" s="67">
        <f>SUM(S465:T465)</f>
        <v>10</v>
      </c>
    </row>
    <row r="466" ht="19" customHeight="1">
      <c r="A466" s="162"/>
      <c r="B466" t="s" s="67">
        <v>278</v>
      </c>
      <c r="C466" s="189"/>
      <c r="D466" s="194">
        <f>'Sheet 1 - Production Sheet'!$AI$104+D465</f>
        <v>3.261578604044358</v>
      </c>
      <c r="E466" s="10"/>
      <c r="F466" s="10"/>
      <c r="G466" s="188"/>
      <c r="H466" s="188"/>
      <c r="I466" s="188"/>
      <c r="J466" s="188"/>
      <c r="K466" s="189"/>
      <c r="L466" s="194">
        <f>'Sheet 1 - Production Sheet'!$AI$104+L465</f>
        <v>5.261578604044358</v>
      </c>
      <c r="M466" s="10"/>
      <c r="N466" s="10"/>
      <c r="O466" s="188"/>
      <c r="P466" s="188"/>
      <c r="Q466" s="188"/>
      <c r="R466" s="188"/>
      <c r="S466" s="195">
        <f>'Sheet 1 - Production Sheet'!$AI$104+S465</f>
        <v>8.261578604044358</v>
      </c>
      <c r="T466" s="195">
        <f>'Sheet 1 - Production Sheet'!$AI$104+T465</f>
        <v>8.261578604044358</v>
      </c>
      <c r="U466" s="195">
        <f>'Sheet 1 - Production Sheet'!$AZ$104+U465</f>
        <v>8.523157208088715</v>
      </c>
      <c r="V466" s="67"/>
      <c r="W466" s="195">
        <f>'Sheet 1 - Production Sheet'!$AZ$104+W465</f>
        <v>16.52315720808872</v>
      </c>
    </row>
    <row r="467" ht="19" customHeight="1">
      <c r="A467" s="162"/>
      <c r="B467" t="s" s="67">
        <v>279</v>
      </c>
      <c r="C467" s="189"/>
      <c r="D467" s="194">
        <f>'Sheet 1 - Production Sheet'!$AI$103+D465</f>
        <v>1.956947162426614</v>
      </c>
      <c r="E467" s="10"/>
      <c r="F467" s="10"/>
      <c r="G467" s="188"/>
      <c r="H467" s="188"/>
      <c r="I467" s="188"/>
      <c r="J467" s="188"/>
      <c r="K467" s="189"/>
      <c r="L467" s="194">
        <f>'Sheet 1 - Production Sheet'!$AI$103+L465</f>
        <v>3.956947162426614</v>
      </c>
      <c r="M467" s="10"/>
      <c r="N467" s="10"/>
      <c r="O467" s="188"/>
      <c r="P467" s="188"/>
      <c r="Q467" s="188"/>
      <c r="R467" s="188"/>
      <c r="S467" s="195">
        <f>'Sheet 1 - Production Sheet'!$AI$103+S465</f>
        <v>6.956947162426614</v>
      </c>
      <c r="T467" s="195">
        <f>'Sheet 1 - Production Sheet'!$AI$103+T465</f>
        <v>6.956947162426614</v>
      </c>
      <c r="U467" s="195">
        <f>'Sheet 1 - Production Sheet'!$AZ$103+U465</f>
        <v>5.913894324853228</v>
      </c>
      <c r="V467" s="67"/>
      <c r="W467" s="195">
        <f>'Sheet 1 - Production Sheet'!$AZ$103+W465</f>
        <v>13.91389432485323</v>
      </c>
    </row>
    <row r="468" ht="19" customHeight="1">
      <c r="A468" s="162"/>
      <c r="B468" t="s" s="67">
        <v>280</v>
      </c>
      <c r="C468" s="189"/>
      <c r="D468" s="196">
        <f>'Sheet 1 - Production Sheet'!$AI$104/D465</f>
      </c>
      <c r="E468" s="10"/>
      <c r="F468" s="10"/>
      <c r="G468" s="188"/>
      <c r="H468" s="188"/>
      <c r="I468" s="188"/>
      <c r="J468" s="188"/>
      <c r="K468" s="189"/>
      <c r="L468" s="196">
        <f>'Sheet 1 - Production Sheet'!$AI$104/L465</f>
        <v>1.630789302022179</v>
      </c>
      <c r="M468" s="10"/>
      <c r="N468" s="10"/>
      <c r="O468" s="188"/>
      <c r="P468" s="188"/>
      <c r="Q468" s="188"/>
      <c r="R468" s="188"/>
      <c r="S468" s="66">
        <f>'Sheet 1 - Production Sheet'!$AI$104/S465</f>
        <v>0.6523157208088716</v>
      </c>
      <c r="T468" s="66">
        <f>'Sheet 1 - Production Sheet'!$AI$104/T465</f>
        <v>0.6523157208088716</v>
      </c>
      <c r="U468" s="66">
        <f>'Sheet 1 - Production Sheet'!$AZ$104/U465</f>
        <v>3.261578604044358</v>
      </c>
      <c r="V468" s="67"/>
      <c r="W468" s="66">
        <f>'Sheet 1 - Production Sheet'!$AZ$104/W465</f>
        <v>0.6523157208088716</v>
      </c>
    </row>
    <row r="469" ht="19" customHeight="1">
      <c r="A469" s="162"/>
      <c r="B469" t="s" s="67">
        <v>281</v>
      </c>
      <c r="C469" s="189"/>
      <c r="D469" s="196">
        <f>'Sheet 1 - Production Sheet'!$AI$103/D465</f>
      </c>
      <c r="E469" s="10"/>
      <c r="F469" s="10"/>
      <c r="G469" s="188"/>
      <c r="H469" s="188"/>
      <c r="I469" s="188"/>
      <c r="J469" s="188"/>
      <c r="K469" s="189"/>
      <c r="L469" s="196">
        <f>'Sheet 1 - Production Sheet'!$AI$103/L465</f>
        <v>0.9784735812133071</v>
      </c>
      <c r="M469" s="10"/>
      <c r="N469" s="10"/>
      <c r="O469" s="188"/>
      <c r="P469" s="188"/>
      <c r="Q469" s="188"/>
      <c r="R469" s="188"/>
      <c r="S469" s="66">
        <f>'Sheet 1 - Production Sheet'!$AI$103/S465</f>
        <v>0.3913894324853228</v>
      </c>
      <c r="T469" s="66">
        <f>'Sheet 1 - Production Sheet'!$AI$103/T465</f>
        <v>0.3913894324853228</v>
      </c>
      <c r="U469" s="66">
        <f>'Sheet 1 - Production Sheet'!$AZ$103/U465</f>
        <v>1.956947162426614</v>
      </c>
      <c r="V469" s="67"/>
      <c r="W469" s="66">
        <f>'Sheet 1 - Production Sheet'!$AZ$103/W465</f>
        <v>0.3913894324853228</v>
      </c>
    </row>
    <row r="470" ht="32" customHeight="1">
      <c r="A470" s="162"/>
      <c r="B470" t="s" s="163">
        <v>282</v>
      </c>
      <c r="C470" t="s" s="164">
        <v>259</v>
      </c>
      <c r="D470" s="10"/>
      <c r="E470" s="10"/>
      <c r="F470" s="10"/>
      <c r="G470" s="10"/>
      <c r="H470" s="10"/>
      <c r="I470" s="10"/>
      <c r="J470" s="10"/>
      <c r="K470" t="s" s="164">
        <v>260</v>
      </c>
      <c r="L470" s="10"/>
      <c r="M470" s="10"/>
      <c r="N470" s="10"/>
      <c r="O470" s="10"/>
      <c r="P470" s="10"/>
      <c r="Q470" s="10"/>
      <c r="R470" s="10"/>
      <c r="S470" t="s" s="47">
        <v>259</v>
      </c>
      <c r="T470" t="s" s="47">
        <v>260</v>
      </c>
      <c r="U470" t="s" s="47">
        <v>261</v>
      </c>
      <c r="V470" t="s" s="47">
        <v>262</v>
      </c>
      <c r="W470" t="s" s="47">
        <v>263</v>
      </c>
    </row>
    <row r="471" ht="19" customHeight="1">
      <c r="A471" s="162"/>
      <c r="B471" t="s" s="161">
        <v>264</v>
      </c>
      <c r="C471" t="s" s="172">
        <v>265</v>
      </c>
      <c r="D471" t="s" s="173">
        <v>261</v>
      </c>
      <c r="E471" s="10"/>
      <c r="F471" s="10"/>
      <c r="G471" t="s" s="174">
        <v>266</v>
      </c>
      <c r="H471" s="10"/>
      <c r="I471" s="10"/>
      <c r="J471" s="10"/>
      <c r="K471" t="s" s="172">
        <v>265</v>
      </c>
      <c r="L471" t="s" s="173">
        <v>261</v>
      </c>
      <c r="M471" s="10"/>
      <c r="N471" s="10"/>
      <c r="O471" t="s" s="174">
        <v>266</v>
      </c>
      <c r="P471" s="10"/>
      <c r="Q471" s="10"/>
      <c r="R471" s="10"/>
      <c r="S471" s="175"/>
      <c r="T471" s="175"/>
      <c r="U471" s="175"/>
      <c r="V471" s="175"/>
      <c r="W471" s="175"/>
    </row>
    <row r="472" ht="44" customHeight="1">
      <c r="A472" s="162"/>
      <c r="B472" s="176">
        <v>39218</v>
      </c>
      <c r="C472" t="s" s="181">
        <v>267</v>
      </c>
      <c r="D472" t="s" s="182">
        <v>268</v>
      </c>
      <c r="E472" t="s" s="182">
        <v>269</v>
      </c>
      <c r="F472" t="s" s="182">
        <v>270</v>
      </c>
      <c r="G472" t="s" s="180">
        <v>271</v>
      </c>
      <c r="H472" t="s" s="180">
        <v>272</v>
      </c>
      <c r="I472" t="s" s="180">
        <v>273</v>
      </c>
      <c r="J472" t="s" s="180">
        <v>274</v>
      </c>
      <c r="K472" t="s" s="181">
        <v>267</v>
      </c>
      <c r="L472" t="s" s="182">
        <v>268</v>
      </c>
      <c r="M472" t="s" s="182">
        <v>269</v>
      </c>
      <c r="N472" t="s" s="182">
        <v>270</v>
      </c>
      <c r="O472" t="s" s="180">
        <v>271</v>
      </c>
      <c r="P472" t="s" s="180">
        <v>272</v>
      </c>
      <c r="Q472" t="s" s="180">
        <v>273</v>
      </c>
      <c r="R472" t="s" s="180">
        <v>274</v>
      </c>
      <c r="S472" t="s" s="183">
        <v>275</v>
      </c>
      <c r="T472" t="s" s="183">
        <v>275</v>
      </c>
      <c r="U472" t="s" s="183">
        <v>275</v>
      </c>
      <c r="V472" t="s" s="183">
        <v>275</v>
      </c>
      <c r="W472" t="s" s="183">
        <v>263</v>
      </c>
    </row>
    <row r="473" ht="19" customHeight="1">
      <c r="A473" s="162"/>
      <c r="B473" s="184">
        <v>39218.854166666664</v>
      </c>
      <c r="C473" s="189"/>
      <c r="D473" s="190"/>
      <c r="E473" s="190"/>
      <c r="F473" s="190"/>
      <c r="G473" s="188"/>
      <c r="H473" s="188"/>
      <c r="I473" s="188"/>
      <c r="J473" s="188"/>
      <c r="K473" s="189"/>
      <c r="L473" s="190"/>
      <c r="M473" s="190"/>
      <c r="N473" s="190"/>
      <c r="O473" s="188"/>
      <c r="P473" s="188"/>
      <c r="Q473" s="188"/>
      <c r="R473" s="188"/>
      <c r="S473" s="67">
        <f>SUM(C473:J473)</f>
        <v>0</v>
      </c>
      <c r="T473" s="67">
        <f>SUM(K473:R473)</f>
        <v>0</v>
      </c>
      <c r="U473" s="67">
        <f>SUM(D473:F473,L473:N473)</f>
        <v>0</v>
      </c>
      <c r="V473" s="67">
        <f>SUM(G473:J473,O473:R473)</f>
        <v>0</v>
      </c>
      <c r="W473" s="67">
        <f>SUM(S473:T473)</f>
        <v>0</v>
      </c>
    </row>
    <row r="474" ht="19" customHeight="1">
      <c r="A474" s="162"/>
      <c r="B474" s="184">
        <v>39218.854861111111</v>
      </c>
      <c r="C474" s="189"/>
      <c r="D474" s="190">
        <v>1</v>
      </c>
      <c r="E474" s="190"/>
      <c r="F474" s="190"/>
      <c r="G474" s="188"/>
      <c r="H474" s="188"/>
      <c r="I474" s="188"/>
      <c r="J474" s="188"/>
      <c r="K474" s="189"/>
      <c r="L474" s="190"/>
      <c r="M474" s="190"/>
      <c r="N474" s="190"/>
      <c r="O474" s="188"/>
      <c r="P474" s="188"/>
      <c r="Q474" s="188"/>
      <c r="R474" s="188"/>
      <c r="S474" s="67">
        <f>SUM(C474:J474)</f>
        <v>1</v>
      </c>
      <c r="T474" s="67">
        <f>SUM(K474:R474)</f>
        <v>0</v>
      </c>
      <c r="U474" s="67">
        <f>SUM(D474:F474,L474:N474)</f>
        <v>1</v>
      </c>
      <c r="V474" s="67">
        <f>SUM(G474:J474,O474:R474)</f>
        <v>0</v>
      </c>
      <c r="W474" s="67">
        <f>SUM(S474:T474)</f>
        <v>1</v>
      </c>
    </row>
    <row r="475" ht="19" customHeight="1">
      <c r="A475" s="162"/>
      <c r="B475" s="184">
        <v>39218.860416666670</v>
      </c>
      <c r="C475" s="189"/>
      <c r="D475" s="190"/>
      <c r="E475" s="190"/>
      <c r="F475" s="190"/>
      <c r="G475" s="188"/>
      <c r="H475" s="188"/>
      <c r="I475" s="188"/>
      <c r="J475" s="188"/>
      <c r="K475" s="189"/>
      <c r="L475" s="190"/>
      <c r="M475" s="190"/>
      <c r="N475" s="190"/>
      <c r="O475" s="188"/>
      <c r="P475" s="188"/>
      <c r="Q475" s="188">
        <v>1</v>
      </c>
      <c r="R475" s="188"/>
      <c r="S475" s="67">
        <f>SUM(C475:J475)</f>
        <v>0</v>
      </c>
      <c r="T475" s="67">
        <f>SUM(K475:R475)</f>
        <v>1</v>
      </c>
      <c r="U475" s="67">
        <f>SUM(D475:F475,L475:N475)</f>
        <v>0</v>
      </c>
      <c r="V475" s="67">
        <f>SUM(G475:J475,O475:R475)</f>
        <v>1</v>
      </c>
      <c r="W475" s="67">
        <f>SUM(S475:T475)</f>
        <v>1</v>
      </c>
    </row>
    <row r="476" ht="19" customHeight="1">
      <c r="A476" s="162"/>
      <c r="B476" s="184">
        <v>39218.861111111109</v>
      </c>
      <c r="C476" s="189"/>
      <c r="D476" s="190"/>
      <c r="E476" s="190"/>
      <c r="F476" s="190"/>
      <c r="G476" s="188"/>
      <c r="H476" s="188"/>
      <c r="I476" s="188"/>
      <c r="J476" s="188"/>
      <c r="K476" s="189"/>
      <c r="L476" s="190">
        <v>1</v>
      </c>
      <c r="M476" s="190"/>
      <c r="N476" s="190"/>
      <c r="O476" s="188"/>
      <c r="P476" s="188"/>
      <c r="Q476" s="188"/>
      <c r="R476" s="188"/>
      <c r="S476" s="67">
        <f>SUM(C476:J476)</f>
        <v>0</v>
      </c>
      <c r="T476" s="67">
        <f>SUM(K476:R476)</f>
        <v>1</v>
      </c>
      <c r="U476" s="67">
        <f>SUM(D476:F476,L476:N476)</f>
        <v>1</v>
      </c>
      <c r="V476" s="67">
        <f>SUM(G476:J476,O476:R476)</f>
        <v>0</v>
      </c>
      <c r="W476" s="67">
        <f>SUM(S476:T476)</f>
        <v>1</v>
      </c>
    </row>
    <row r="477" ht="19" customHeight="1">
      <c r="A477" s="162"/>
      <c r="B477" s="184">
        <v>39218.8625</v>
      </c>
      <c r="C477" s="189"/>
      <c r="D477" s="190"/>
      <c r="E477" s="190"/>
      <c r="F477" s="190"/>
      <c r="G477" s="188"/>
      <c r="H477" s="188"/>
      <c r="I477" s="188">
        <v>1</v>
      </c>
      <c r="J477" s="188"/>
      <c r="K477" s="189"/>
      <c r="L477" s="190"/>
      <c r="M477" s="190"/>
      <c r="N477" s="190"/>
      <c r="O477" s="188"/>
      <c r="P477" s="188"/>
      <c r="Q477" s="188"/>
      <c r="R477" s="188"/>
      <c r="S477" s="67">
        <f>SUM(C477:J477)</f>
        <v>1</v>
      </c>
      <c r="T477" s="67">
        <f>SUM(K477:R477)</f>
        <v>0</v>
      </c>
      <c r="U477" s="67">
        <f>SUM(D477:F477,L477:N477)</f>
        <v>0</v>
      </c>
      <c r="V477" s="67">
        <f>SUM(G477:J477,O477:R477)</f>
        <v>1</v>
      </c>
      <c r="W477" s="67">
        <f>SUM(S477:T477)</f>
        <v>1</v>
      </c>
    </row>
    <row r="478" ht="19" customHeight="1">
      <c r="A478" s="162"/>
      <c r="B478" s="184">
        <v>39218.865277777775</v>
      </c>
      <c r="C478" s="189"/>
      <c r="D478" s="190"/>
      <c r="E478" s="190"/>
      <c r="F478" s="190"/>
      <c r="G478" s="188"/>
      <c r="H478" s="188"/>
      <c r="I478" s="188"/>
      <c r="J478" s="188"/>
      <c r="K478" s="189"/>
      <c r="L478" s="190"/>
      <c r="M478" s="190"/>
      <c r="N478" s="190"/>
      <c r="O478" s="188"/>
      <c r="P478" s="188">
        <v>1</v>
      </c>
      <c r="Q478" s="188"/>
      <c r="R478" s="188"/>
      <c r="S478" s="67">
        <f>SUM(C478:J478)</f>
        <v>0</v>
      </c>
      <c r="T478" s="67">
        <f>SUM(K478:R478)</f>
        <v>1</v>
      </c>
      <c r="U478" s="67">
        <f>SUM(D478:F478,L478:N478)</f>
        <v>0</v>
      </c>
      <c r="V478" s="67">
        <f>SUM(G478:J478,O478:R478)</f>
        <v>1</v>
      </c>
      <c r="W478" s="67">
        <f>SUM(S478:T478)</f>
        <v>1</v>
      </c>
    </row>
    <row r="479" ht="19" customHeight="1">
      <c r="A479" s="162"/>
      <c r="B479" s="184">
        <v>39218.867361111108</v>
      </c>
      <c r="C479" s="189"/>
      <c r="D479" s="190"/>
      <c r="E479" s="190"/>
      <c r="F479" s="190"/>
      <c r="G479" s="188">
        <v>1</v>
      </c>
      <c r="H479" s="188"/>
      <c r="I479" s="188"/>
      <c r="J479" s="188"/>
      <c r="K479" s="189"/>
      <c r="L479" s="190"/>
      <c r="M479" s="190"/>
      <c r="N479" s="190"/>
      <c r="O479" s="188"/>
      <c r="P479" s="188"/>
      <c r="Q479" s="188"/>
      <c r="R479" s="188"/>
      <c r="S479" s="67">
        <f>SUM(C479:J479)</f>
        <v>1</v>
      </c>
      <c r="T479" s="67">
        <f>SUM(K479:R479)</f>
        <v>0</v>
      </c>
      <c r="U479" s="67">
        <f>SUM(D479:F479,L479:N479)</f>
        <v>0</v>
      </c>
      <c r="V479" s="67">
        <f>SUM(G479:J479,O479:R479)</f>
        <v>1</v>
      </c>
      <c r="W479" s="67">
        <f>SUM(S479:T479)</f>
        <v>1</v>
      </c>
    </row>
    <row r="480" ht="19" customHeight="1">
      <c r="A480" s="162"/>
      <c r="B480" s="184">
        <v>39218.868055555555</v>
      </c>
      <c r="C480" s="189"/>
      <c r="D480" s="190"/>
      <c r="E480" s="190"/>
      <c r="F480" s="190"/>
      <c r="G480" s="188"/>
      <c r="H480" s="188"/>
      <c r="I480" s="188"/>
      <c r="J480" s="188"/>
      <c r="K480" s="189"/>
      <c r="L480" s="190"/>
      <c r="M480" s="190"/>
      <c r="N480" s="190"/>
      <c r="O480" s="188"/>
      <c r="P480" s="188">
        <v>2</v>
      </c>
      <c r="Q480" s="188"/>
      <c r="R480" s="188"/>
      <c r="S480" s="67">
        <f>SUM(C480:J480)</f>
        <v>0</v>
      </c>
      <c r="T480" s="67">
        <f>SUM(K480:R480)</f>
        <v>2</v>
      </c>
      <c r="U480" s="67">
        <f>SUM(D480:F480,L480:N480)</f>
        <v>0</v>
      </c>
      <c r="V480" s="67">
        <f>SUM(G480:J480,O480:R480)</f>
        <v>2</v>
      </c>
      <c r="W480" s="67">
        <f>SUM(S480:T480)</f>
        <v>2</v>
      </c>
    </row>
    <row r="481" ht="19" customHeight="1">
      <c r="A481" s="162"/>
      <c r="B481" s="184">
        <v>39218.871527777781</v>
      </c>
      <c r="C481" s="189">
        <v>1</v>
      </c>
      <c r="D481" s="190"/>
      <c r="E481" s="190"/>
      <c r="F481" s="190"/>
      <c r="G481" s="188"/>
      <c r="H481" s="188"/>
      <c r="I481" s="188"/>
      <c r="J481" s="188"/>
      <c r="K481" s="189"/>
      <c r="L481" s="190"/>
      <c r="M481" s="190"/>
      <c r="N481" s="190"/>
      <c r="O481" s="188"/>
      <c r="P481" s="188"/>
      <c r="Q481" s="188"/>
      <c r="R481" s="188"/>
      <c r="S481" s="67">
        <f>SUM(C481:J481)</f>
        <v>1</v>
      </c>
      <c r="T481" s="67">
        <f>SUM(K481:R481)</f>
        <v>0</v>
      </c>
      <c r="U481" s="67">
        <f>SUM(D481:F481,L481:N481)</f>
        <v>0</v>
      </c>
      <c r="V481" s="67">
        <f>SUM(G481:J481,O481:R481)</f>
        <v>0</v>
      </c>
      <c r="W481" s="67">
        <f>SUM(S481:T481)</f>
        <v>1</v>
      </c>
    </row>
    <row r="482" ht="19" customHeight="1">
      <c r="A482" s="162"/>
      <c r="B482" s="184">
        <v>39218.883333333331</v>
      </c>
      <c r="C482" s="189"/>
      <c r="D482" s="190"/>
      <c r="E482" s="190"/>
      <c r="F482" s="190"/>
      <c r="G482" s="188"/>
      <c r="H482" s="188"/>
      <c r="I482" s="188"/>
      <c r="J482" s="188"/>
      <c r="K482" s="189"/>
      <c r="L482" s="190"/>
      <c r="M482" s="190"/>
      <c r="N482" s="190"/>
      <c r="O482" s="188">
        <v>1</v>
      </c>
      <c r="P482" s="188"/>
      <c r="Q482" s="188"/>
      <c r="R482" s="188"/>
      <c r="S482" s="67">
        <f>SUM(C482:J482)</f>
        <v>0</v>
      </c>
      <c r="T482" s="67">
        <f>SUM(K482:R482)</f>
        <v>1</v>
      </c>
      <c r="U482" s="67">
        <f>SUM(D482:F482,L482:N482)</f>
        <v>0</v>
      </c>
      <c r="V482" s="67">
        <f>SUM(G482:J482,O482:R482)</f>
        <v>1</v>
      </c>
      <c r="W482" s="67">
        <f>SUM(S482:T482)</f>
        <v>1</v>
      </c>
    </row>
    <row r="483" ht="19" customHeight="1">
      <c r="A483" s="162"/>
      <c r="B483" s="184">
        <v>39218.8875</v>
      </c>
      <c r="C483" s="189"/>
      <c r="D483" s="190"/>
      <c r="E483" s="190"/>
      <c r="F483" s="190"/>
      <c r="G483" s="188"/>
      <c r="H483" s="188"/>
      <c r="I483" s="188"/>
      <c r="J483" s="188"/>
      <c r="K483" s="189"/>
      <c r="L483" s="190"/>
      <c r="M483" s="190"/>
      <c r="N483" s="190"/>
      <c r="O483" s="188">
        <v>1</v>
      </c>
      <c r="P483" s="188"/>
      <c r="Q483" s="188">
        <v>1</v>
      </c>
      <c r="R483" s="188"/>
      <c r="S483" s="67">
        <f>SUM(C483:J483)</f>
        <v>0</v>
      </c>
      <c r="T483" s="67">
        <f>SUM(K483:R483)</f>
        <v>2</v>
      </c>
      <c r="U483" s="67">
        <f>SUM(D483:F483,L483:N483)</f>
        <v>0</v>
      </c>
      <c r="V483" s="67">
        <f>SUM(G483:J483,O483:R483)</f>
        <v>2</v>
      </c>
      <c r="W483" s="67">
        <f>SUM(S483:T483)</f>
        <v>2</v>
      </c>
    </row>
    <row r="484" ht="19" customHeight="1">
      <c r="A484" s="162"/>
      <c r="B484" s="184">
        <v>39218.890277777777</v>
      </c>
      <c r="C484" s="189"/>
      <c r="D484" s="190"/>
      <c r="E484" s="190"/>
      <c r="F484" s="190"/>
      <c r="G484" s="188"/>
      <c r="H484" s="188">
        <v>1</v>
      </c>
      <c r="I484" s="188"/>
      <c r="J484" s="188"/>
      <c r="K484" s="189"/>
      <c r="L484" s="190"/>
      <c r="M484" s="190"/>
      <c r="N484" s="190"/>
      <c r="O484" s="188"/>
      <c r="P484" s="188"/>
      <c r="Q484" s="188"/>
      <c r="R484" s="188"/>
      <c r="S484" s="67">
        <f>SUM(C484:J484)</f>
        <v>1</v>
      </c>
      <c r="T484" s="67">
        <f>SUM(K484:R484)</f>
        <v>0</v>
      </c>
      <c r="U484" s="67">
        <f>SUM(D484:F484,L484:N484)</f>
        <v>0</v>
      </c>
      <c r="V484" s="67">
        <f>SUM(G484:J484,O484:R484)</f>
        <v>1</v>
      </c>
      <c r="W484" s="67">
        <f>SUM(S484:T484)</f>
        <v>1</v>
      </c>
    </row>
    <row r="485" ht="19" customHeight="1">
      <c r="A485" s="162"/>
      <c r="B485" s="184">
        <v>39218.890972222223</v>
      </c>
      <c r="C485" s="189"/>
      <c r="D485" s="190"/>
      <c r="E485" s="190"/>
      <c r="F485" s="190"/>
      <c r="G485" s="188">
        <v>1</v>
      </c>
      <c r="H485" s="188"/>
      <c r="I485" s="188"/>
      <c r="J485" s="188"/>
      <c r="K485" s="189"/>
      <c r="L485" s="190"/>
      <c r="M485" s="190"/>
      <c r="N485" s="190"/>
      <c r="O485" s="188"/>
      <c r="P485" s="188"/>
      <c r="Q485" s="188"/>
      <c r="R485" s="188"/>
      <c r="S485" s="67">
        <f>SUM(C485:J485)</f>
        <v>1</v>
      </c>
      <c r="T485" s="67">
        <f>SUM(K485:R485)</f>
        <v>0</v>
      </c>
      <c r="U485" s="67">
        <f>SUM(D485:F485,L485:N485)</f>
        <v>0</v>
      </c>
      <c r="V485" s="67">
        <f>SUM(G485:J485,O485:R485)</f>
        <v>1</v>
      </c>
      <c r="W485" s="67">
        <f>SUM(S485:T485)</f>
        <v>1</v>
      </c>
    </row>
    <row r="486" ht="19" customHeight="1">
      <c r="A486" s="162"/>
      <c r="B486" s="184">
        <v>39218.852777777778</v>
      </c>
      <c r="C486" s="189"/>
      <c r="D486" s="190"/>
      <c r="E486" s="190"/>
      <c r="F486" s="190"/>
      <c r="G486" s="188"/>
      <c r="H486" s="188"/>
      <c r="I486" s="188"/>
      <c r="J486" s="188"/>
      <c r="K486" s="189"/>
      <c r="L486" s="190"/>
      <c r="M486" s="190"/>
      <c r="N486" s="190"/>
      <c r="O486" s="188"/>
      <c r="P486" s="188"/>
      <c r="Q486" s="188">
        <v>1</v>
      </c>
      <c r="R486" s="188"/>
      <c r="S486" s="67">
        <f>SUM(C486:J486)</f>
        <v>0</v>
      </c>
      <c r="T486" s="67">
        <f>SUM(K486:R486)</f>
        <v>1</v>
      </c>
      <c r="U486" s="67">
        <f>SUM(D486:F486,L486:N486)</f>
        <v>0</v>
      </c>
      <c r="V486" s="67">
        <f>SUM(G486:J486,O486:R486)</f>
        <v>1</v>
      </c>
      <c r="W486" s="67">
        <f>SUM(S486:T486)</f>
        <v>1</v>
      </c>
    </row>
    <row r="487" ht="19" customHeight="1">
      <c r="A487" s="162"/>
      <c r="B487" s="184">
        <v>39218.895833333336</v>
      </c>
      <c r="C487" s="189"/>
      <c r="D487" s="190"/>
      <c r="E487" s="190"/>
      <c r="F487" s="190"/>
      <c r="G487" s="188"/>
      <c r="H487" s="188"/>
      <c r="I487" s="188"/>
      <c r="J487" s="188"/>
      <c r="K487" s="189"/>
      <c r="L487" s="190"/>
      <c r="M487" s="190"/>
      <c r="N487" s="190"/>
      <c r="O487" s="188"/>
      <c r="P487" s="188"/>
      <c r="Q487" s="188"/>
      <c r="R487" s="188"/>
      <c r="S487" s="67">
        <f>SUM(C487:J487)</f>
        <v>0</v>
      </c>
      <c r="T487" s="67">
        <f>SUM(K487:R487)</f>
        <v>0</v>
      </c>
      <c r="U487" s="67">
        <f>SUM(D487:F487,L487:N487)</f>
        <v>0</v>
      </c>
      <c r="V487" s="67">
        <f>SUM(G487:J487,O487:R487)</f>
        <v>0</v>
      </c>
      <c r="W487" s="67">
        <f>SUM(S487:T487)</f>
        <v>0</v>
      </c>
    </row>
    <row r="488" ht="19" customHeight="1">
      <c r="A488" s="162"/>
      <c r="B488" t="s" s="161">
        <v>263</v>
      </c>
      <c r="C488" t="s" s="189">
        <v>276</v>
      </c>
      <c r="D488" s="190">
        <f>SUM(D473:D487)</f>
        <v>1</v>
      </c>
      <c r="E488" s="190">
        <f>SUM(E473:E487)</f>
        <v>0</v>
      </c>
      <c r="F488" s="190">
        <f>SUM(F473:F487)</f>
        <v>0</v>
      </c>
      <c r="G488" s="188">
        <f>SUM(G473:G487)</f>
        <v>2</v>
      </c>
      <c r="H488" s="188">
        <f>SUM(H473:H487)</f>
        <v>1</v>
      </c>
      <c r="I488" s="188">
        <f>SUM(I473:I487)</f>
        <v>1</v>
      </c>
      <c r="J488" s="188">
        <f>SUM(J473:J487)</f>
        <v>0</v>
      </c>
      <c r="K488" t="s" s="189">
        <v>276</v>
      </c>
      <c r="L488" s="190">
        <f>SUM(L473:L487)</f>
        <v>1</v>
      </c>
      <c r="M488" s="190">
        <f>SUM(M473:M487)</f>
        <v>0</v>
      </c>
      <c r="N488" s="190">
        <f>SUM(N473:N487)</f>
        <v>0</v>
      </c>
      <c r="O488" s="188">
        <f>SUM(O473:O487)</f>
        <v>2</v>
      </c>
      <c r="P488" s="188">
        <f>SUM(P473:P487)</f>
        <v>3</v>
      </c>
      <c r="Q488" s="188">
        <f>SUM(Q473:Q487)</f>
        <v>3</v>
      </c>
      <c r="R488" s="188">
        <f>SUM(R473:R487)</f>
        <v>0</v>
      </c>
      <c r="S488" t="s" s="67">
        <v>276</v>
      </c>
      <c r="T488" t="s" s="67">
        <v>276</v>
      </c>
      <c r="U488" t="s" s="67">
        <v>276</v>
      </c>
      <c r="V488" t="s" s="67">
        <v>276</v>
      </c>
      <c r="W488" t="s" s="67">
        <v>276</v>
      </c>
    </row>
    <row r="489" ht="19" customHeight="1">
      <c r="A489" s="162"/>
      <c r="B489" s="161"/>
      <c r="C489" s="189">
        <f>SUM(C473:C487)</f>
        <v>1</v>
      </c>
      <c r="D489" s="190">
        <f>SUM(D488:F488)</f>
        <v>1</v>
      </c>
      <c r="E489" s="10"/>
      <c r="F489" s="10"/>
      <c r="G489" s="188">
        <f>SUM(G488:J488)</f>
        <v>4</v>
      </c>
      <c r="H489" s="10"/>
      <c r="I489" s="10"/>
      <c r="J489" s="10"/>
      <c r="K489" s="189">
        <f>SUM(K473:K487)</f>
        <v>0</v>
      </c>
      <c r="L489" s="190">
        <f>SUM(L488:N488)</f>
        <v>1</v>
      </c>
      <c r="M489" s="10"/>
      <c r="N489" s="10"/>
      <c r="O489" s="188">
        <f>SUM(O488:R488)</f>
        <v>8</v>
      </c>
      <c r="P489" s="10"/>
      <c r="Q489" s="10"/>
      <c r="R489" s="10"/>
      <c r="S489" s="67">
        <f>SUM(C489:I489)</f>
        <v>6</v>
      </c>
      <c r="T489" s="67">
        <f>SUM(K489:P489)</f>
        <v>9</v>
      </c>
      <c r="U489" s="67">
        <f>SUM(U473:U487)</f>
        <v>2</v>
      </c>
      <c r="V489" s="67">
        <f>SUM(V473:V487)</f>
        <v>12</v>
      </c>
      <c r="W489" s="67">
        <f>SUM(S489:T489)</f>
        <v>15</v>
      </c>
    </row>
    <row r="490" ht="19" customHeight="1">
      <c r="A490" s="162"/>
      <c r="B490" t="s" s="67">
        <v>278</v>
      </c>
      <c r="C490" s="189"/>
      <c r="D490" s="194">
        <f>'Sheet 1 - Production Sheet'!$AI$104+D489</f>
        <v>4.261578604044358</v>
      </c>
      <c r="E490" s="10"/>
      <c r="F490" s="10"/>
      <c r="G490" s="188"/>
      <c r="H490" s="188"/>
      <c r="I490" s="188"/>
      <c r="J490" s="188"/>
      <c r="K490" s="189"/>
      <c r="L490" s="194">
        <f>'Sheet 1 - Production Sheet'!$AI$104+L489</f>
        <v>4.261578604044358</v>
      </c>
      <c r="M490" s="10"/>
      <c r="N490" s="10"/>
      <c r="O490" s="188"/>
      <c r="P490" s="188"/>
      <c r="Q490" s="188"/>
      <c r="R490" s="188"/>
      <c r="S490" s="195">
        <f>'Sheet 1 - Production Sheet'!$AI$104+S489</f>
        <v>9.261578604044358</v>
      </c>
      <c r="T490" s="195">
        <f>'Sheet 1 - Production Sheet'!$AI$104+T489</f>
        <v>12.26157860404436</v>
      </c>
      <c r="U490" s="195">
        <f>'Sheet 1 - Production Sheet'!$AZ$104+U489</f>
        <v>8.523157208088715</v>
      </c>
      <c r="V490" s="67"/>
      <c r="W490" s="195">
        <f>'Sheet 1 - Production Sheet'!$AZ$104+W489</f>
        <v>21.52315720808872</v>
      </c>
    </row>
    <row r="491" ht="19" customHeight="1">
      <c r="A491" s="162"/>
      <c r="B491" t="s" s="67">
        <v>279</v>
      </c>
      <c r="C491" s="189"/>
      <c r="D491" s="194">
        <f>'Sheet 1 - Production Sheet'!$AI$103+D489</f>
        <v>2.956947162426614</v>
      </c>
      <c r="E491" s="10"/>
      <c r="F491" s="10"/>
      <c r="G491" s="188"/>
      <c r="H491" s="188"/>
      <c r="I491" s="188"/>
      <c r="J491" s="188"/>
      <c r="K491" s="189"/>
      <c r="L491" s="194">
        <f>'Sheet 1 - Production Sheet'!$AI$103+L489</f>
        <v>2.956947162426614</v>
      </c>
      <c r="M491" s="10"/>
      <c r="N491" s="10"/>
      <c r="O491" s="188"/>
      <c r="P491" s="188"/>
      <c r="Q491" s="188"/>
      <c r="R491" s="188"/>
      <c r="S491" s="195">
        <f>'Sheet 1 - Production Sheet'!$AI$103+S489</f>
        <v>7.956947162426614</v>
      </c>
      <c r="T491" s="195">
        <f>'Sheet 1 - Production Sheet'!$AI$103+T489</f>
        <v>10.95694716242661</v>
      </c>
      <c r="U491" s="195">
        <f>'Sheet 1 - Production Sheet'!$AZ$103+U489</f>
        <v>5.913894324853228</v>
      </c>
      <c r="V491" s="67"/>
      <c r="W491" s="195">
        <f>'Sheet 1 - Production Sheet'!$AZ$103+W489</f>
        <v>18.91389432485323</v>
      </c>
    </row>
    <row r="492" ht="19" customHeight="1">
      <c r="A492" s="162"/>
      <c r="B492" t="s" s="67">
        <v>280</v>
      </c>
      <c r="C492" s="189"/>
      <c r="D492" s="196">
        <f>'Sheet 1 - Production Sheet'!$AI$104/D489</f>
        <v>3.261578604044358</v>
      </c>
      <c r="E492" s="10"/>
      <c r="F492" s="10"/>
      <c r="G492" s="188"/>
      <c r="H492" s="188"/>
      <c r="I492" s="188"/>
      <c r="J492" s="188"/>
      <c r="K492" s="189"/>
      <c r="L492" s="196">
        <f>'Sheet 1 - Production Sheet'!$AI$104/L489</f>
        <v>3.261578604044358</v>
      </c>
      <c r="M492" s="10"/>
      <c r="N492" s="10"/>
      <c r="O492" s="188"/>
      <c r="P492" s="188"/>
      <c r="Q492" s="188"/>
      <c r="R492" s="188"/>
      <c r="S492" s="66">
        <f>'Sheet 1 - Production Sheet'!$AI$104/S489</f>
        <v>0.543596434007393</v>
      </c>
      <c r="T492" s="66">
        <f>'Sheet 1 - Production Sheet'!$AI$104/T489</f>
        <v>0.3623976226715953</v>
      </c>
      <c r="U492" s="66">
        <f>'Sheet 1 - Production Sheet'!$AZ$104/U489</f>
        <v>3.261578604044358</v>
      </c>
      <c r="V492" s="67"/>
      <c r="W492" s="66">
        <f>'Sheet 1 - Production Sheet'!$AZ$104/W489</f>
        <v>0.4348771472059144</v>
      </c>
    </row>
    <row r="493" ht="19" customHeight="1">
      <c r="A493" s="162"/>
      <c r="B493" t="s" s="67">
        <v>281</v>
      </c>
      <c r="C493" s="189"/>
      <c r="D493" s="196">
        <f>'Sheet 1 - Production Sheet'!$AI$103/D489</f>
        <v>1.956947162426614</v>
      </c>
      <c r="E493" s="10"/>
      <c r="F493" s="10"/>
      <c r="G493" s="188"/>
      <c r="H493" s="188"/>
      <c r="I493" s="188"/>
      <c r="J493" s="188"/>
      <c r="K493" s="189"/>
      <c r="L493" s="196">
        <f>'Sheet 1 - Production Sheet'!$AI$103/L489</f>
        <v>1.956947162426614</v>
      </c>
      <c r="M493" s="10"/>
      <c r="N493" s="10"/>
      <c r="O493" s="188"/>
      <c r="P493" s="188"/>
      <c r="Q493" s="188"/>
      <c r="R493" s="188"/>
      <c r="S493" s="66">
        <f>'Sheet 1 - Production Sheet'!$AI$103/S489</f>
        <v>0.3261578604044357</v>
      </c>
      <c r="T493" s="66">
        <f>'Sheet 1 - Production Sheet'!$AI$103/T489</f>
        <v>0.2174385736029571</v>
      </c>
      <c r="U493" s="66">
        <f>'Sheet 1 - Production Sheet'!$AZ$103/U489</f>
        <v>1.956947162426614</v>
      </c>
      <c r="V493" s="67"/>
      <c r="W493" s="66">
        <f>'Sheet 1 - Production Sheet'!$AZ$103/W489</f>
        <v>0.2609262883235485</v>
      </c>
    </row>
    <row r="494" ht="32" customHeight="1">
      <c r="A494" s="162"/>
      <c r="B494" t="s" s="163">
        <v>282</v>
      </c>
      <c r="C494" t="s" s="164">
        <v>259</v>
      </c>
      <c r="D494" s="10"/>
      <c r="E494" s="10"/>
      <c r="F494" s="10"/>
      <c r="G494" s="10"/>
      <c r="H494" s="10"/>
      <c r="I494" s="10"/>
      <c r="J494" s="10"/>
      <c r="K494" t="s" s="164">
        <v>260</v>
      </c>
      <c r="L494" s="10"/>
      <c r="M494" s="10"/>
      <c r="N494" s="10"/>
      <c r="O494" s="10"/>
      <c r="P494" s="10"/>
      <c r="Q494" s="10"/>
      <c r="R494" s="10"/>
      <c r="S494" t="s" s="47">
        <v>259</v>
      </c>
      <c r="T494" t="s" s="47">
        <v>260</v>
      </c>
      <c r="U494" t="s" s="47">
        <v>261</v>
      </c>
      <c r="V494" t="s" s="47">
        <v>262</v>
      </c>
      <c r="W494" t="s" s="47">
        <v>263</v>
      </c>
    </row>
    <row r="495" ht="19" customHeight="1">
      <c r="A495" s="162"/>
      <c r="B495" t="s" s="161">
        <v>264</v>
      </c>
      <c r="C495" t="s" s="172">
        <v>265</v>
      </c>
      <c r="D495" t="s" s="173">
        <v>261</v>
      </c>
      <c r="E495" s="10"/>
      <c r="F495" s="10"/>
      <c r="G495" t="s" s="174">
        <v>266</v>
      </c>
      <c r="H495" s="10"/>
      <c r="I495" s="10"/>
      <c r="J495" s="10"/>
      <c r="K495" t="s" s="172">
        <v>265</v>
      </c>
      <c r="L495" t="s" s="173">
        <v>261</v>
      </c>
      <c r="M495" s="10"/>
      <c r="N495" s="10"/>
      <c r="O495" t="s" s="174">
        <v>266</v>
      </c>
      <c r="P495" s="10"/>
      <c r="Q495" s="10"/>
      <c r="R495" s="10"/>
      <c r="S495" s="175"/>
      <c r="T495" s="175"/>
      <c r="U495" s="175"/>
      <c r="V495" s="175"/>
      <c r="W495" s="175"/>
    </row>
    <row r="496" ht="44" customHeight="1">
      <c r="A496" s="162"/>
      <c r="B496" s="176">
        <v>39219</v>
      </c>
      <c r="C496" t="s" s="181">
        <v>267</v>
      </c>
      <c r="D496" t="s" s="182">
        <v>268</v>
      </c>
      <c r="E496" t="s" s="182">
        <v>269</v>
      </c>
      <c r="F496" t="s" s="182">
        <v>270</v>
      </c>
      <c r="G496" t="s" s="180">
        <v>271</v>
      </c>
      <c r="H496" t="s" s="180">
        <v>272</v>
      </c>
      <c r="I496" t="s" s="180">
        <v>273</v>
      </c>
      <c r="J496" t="s" s="180">
        <v>274</v>
      </c>
      <c r="K496" t="s" s="181">
        <v>267</v>
      </c>
      <c r="L496" t="s" s="182">
        <v>268</v>
      </c>
      <c r="M496" t="s" s="182">
        <v>269</v>
      </c>
      <c r="N496" t="s" s="182">
        <v>270</v>
      </c>
      <c r="O496" t="s" s="180">
        <v>271</v>
      </c>
      <c r="P496" t="s" s="180">
        <v>272</v>
      </c>
      <c r="Q496" t="s" s="180">
        <v>273</v>
      </c>
      <c r="R496" t="s" s="180">
        <v>274</v>
      </c>
      <c r="S496" t="s" s="183">
        <v>275</v>
      </c>
      <c r="T496" t="s" s="183">
        <v>275</v>
      </c>
      <c r="U496" t="s" s="183">
        <v>275</v>
      </c>
      <c r="V496" t="s" s="183">
        <v>275</v>
      </c>
      <c r="W496" t="s" s="183">
        <v>263</v>
      </c>
    </row>
    <row r="497" ht="19" customHeight="1">
      <c r="A497" s="162"/>
      <c r="B497" s="184">
        <v>39219.852777777778</v>
      </c>
      <c r="C497" s="189"/>
      <c r="D497" s="190"/>
      <c r="E497" s="190"/>
      <c r="F497" s="190"/>
      <c r="G497" s="188"/>
      <c r="H497" s="188"/>
      <c r="I497" s="188"/>
      <c r="J497" s="188"/>
      <c r="K497" s="189"/>
      <c r="L497" s="197">
        <v>1</v>
      </c>
      <c r="M497" s="190"/>
      <c r="N497" s="190"/>
      <c r="O497" s="188"/>
      <c r="P497" s="188"/>
      <c r="Q497" s="188"/>
      <c r="R497" s="188"/>
      <c r="S497" s="67">
        <f>SUM(C497:J497)</f>
        <v>0</v>
      </c>
      <c r="T497" s="64">
        <f>SUM(K497:R497)</f>
        <v>1</v>
      </c>
      <c r="U497" s="64">
        <f>SUM(D497:F497,L497:N497)</f>
        <v>1</v>
      </c>
      <c r="V497" s="67">
        <f>SUM(G497:J497,O497:R497)</f>
        <v>0</v>
      </c>
      <c r="W497" s="67">
        <f>SUM(S497:T497)</f>
        <v>1</v>
      </c>
    </row>
    <row r="498" ht="19" customHeight="1">
      <c r="A498" s="162"/>
      <c r="B498" s="184">
        <v>39219.853472222225</v>
      </c>
      <c r="C498" s="189"/>
      <c r="D498" s="190"/>
      <c r="E498" s="190"/>
      <c r="F498" s="190"/>
      <c r="G498" s="188"/>
      <c r="H498" s="188"/>
      <c r="I498" s="188"/>
      <c r="J498" s="188"/>
      <c r="K498" s="189"/>
      <c r="L498" s="190"/>
      <c r="M498" s="190"/>
      <c r="N498" s="190"/>
      <c r="O498" s="198">
        <v>1</v>
      </c>
      <c r="P498" s="188"/>
      <c r="Q498" s="188"/>
      <c r="R498" s="188"/>
      <c r="S498" s="67">
        <f>SUM(C498:J498)</f>
        <v>0</v>
      </c>
      <c r="T498" s="64">
        <f>SUM(K498:R498)</f>
        <v>1</v>
      </c>
      <c r="U498" s="67">
        <f>SUM(D498:F498,L498:N498)</f>
        <v>0</v>
      </c>
      <c r="V498" s="64">
        <f>SUM(G498:J498,O498:R498)</f>
        <v>1</v>
      </c>
      <c r="W498" s="67">
        <f>SUM(S498:T498)</f>
        <v>1</v>
      </c>
    </row>
    <row r="499" ht="19" customHeight="1">
      <c r="A499" s="162"/>
      <c r="B499" s="184">
        <v>39219.861111111109</v>
      </c>
      <c r="C499" s="189"/>
      <c r="D499" s="197">
        <v>1</v>
      </c>
      <c r="E499" s="190"/>
      <c r="F499" s="190"/>
      <c r="G499" s="188"/>
      <c r="H499" s="188"/>
      <c r="I499" s="188"/>
      <c r="J499" s="188"/>
      <c r="K499" s="189"/>
      <c r="L499" s="190"/>
      <c r="M499" s="190"/>
      <c r="N499" s="190"/>
      <c r="O499" s="188"/>
      <c r="P499" s="188"/>
      <c r="Q499" s="188"/>
      <c r="R499" s="188"/>
      <c r="S499" s="67">
        <f>SUM(C499:J499)</f>
        <v>1</v>
      </c>
      <c r="T499" s="67">
        <f>SUM(K499:R499)</f>
        <v>0</v>
      </c>
      <c r="U499" s="64">
        <f>SUM(D499:F499,L499:N499)</f>
        <v>1</v>
      </c>
      <c r="V499" s="67">
        <f>SUM(G499:J499,O499:R499)</f>
        <v>0</v>
      </c>
      <c r="W499" s="67">
        <f>SUM(S499:T499)</f>
        <v>1</v>
      </c>
    </row>
    <row r="500" ht="19" customHeight="1">
      <c r="A500" s="162"/>
      <c r="B500" s="184">
        <v>39219.866666666669</v>
      </c>
      <c r="C500" s="189"/>
      <c r="D500" s="190"/>
      <c r="E500" s="190"/>
      <c r="F500" s="190"/>
      <c r="G500" s="188"/>
      <c r="H500" s="188"/>
      <c r="I500" s="188"/>
      <c r="J500" s="188"/>
      <c r="K500" s="189"/>
      <c r="L500" s="197">
        <v>1</v>
      </c>
      <c r="M500" s="190"/>
      <c r="N500" s="190"/>
      <c r="O500" s="198">
        <v>1</v>
      </c>
      <c r="P500" s="188"/>
      <c r="Q500" s="188"/>
      <c r="R500" s="188"/>
      <c r="S500" s="67">
        <f>SUM(C500:J500)</f>
        <v>0</v>
      </c>
      <c r="T500" s="64">
        <f>SUM(K500:R500)</f>
        <v>2</v>
      </c>
      <c r="U500" s="64">
        <f>SUM(D500:F500,L500:N500)</f>
        <v>1</v>
      </c>
      <c r="V500" s="64">
        <f>SUM(G500:J500,O500:R500)</f>
        <v>1</v>
      </c>
      <c r="W500" s="67">
        <f>SUM(S500:T500)</f>
        <v>2</v>
      </c>
    </row>
    <row r="501" ht="19" customHeight="1">
      <c r="A501" s="162"/>
      <c r="B501" s="184">
        <v>39219.877083333333</v>
      </c>
      <c r="C501" s="189"/>
      <c r="D501" s="190"/>
      <c r="E501" s="190"/>
      <c r="F501" s="190"/>
      <c r="G501" s="198">
        <v>1</v>
      </c>
      <c r="H501" s="188"/>
      <c r="I501" s="188"/>
      <c r="J501" s="188"/>
      <c r="K501" s="189"/>
      <c r="L501" s="190"/>
      <c r="M501" s="190"/>
      <c r="N501" s="190"/>
      <c r="O501" s="188"/>
      <c r="P501" s="188"/>
      <c r="Q501" s="188"/>
      <c r="R501" s="188"/>
      <c r="S501" s="67">
        <f>SUM(C501:J501)</f>
        <v>1</v>
      </c>
      <c r="T501" s="67">
        <f>SUM(K501:R501)</f>
        <v>0</v>
      </c>
      <c r="U501" s="67">
        <f>SUM(D501:F501,L501:N501)</f>
        <v>0</v>
      </c>
      <c r="V501" s="64">
        <f>SUM(G501:J501,O501:R501)</f>
        <v>1</v>
      </c>
      <c r="W501" s="67">
        <f>SUM(S501:T501)</f>
        <v>1</v>
      </c>
    </row>
    <row r="502" ht="19" customHeight="1">
      <c r="A502" s="162"/>
      <c r="B502" s="184">
        <v>39218.882430555554</v>
      </c>
      <c r="C502" s="189"/>
      <c r="D502" s="190"/>
      <c r="E502" s="190"/>
      <c r="F502" s="190"/>
      <c r="G502" s="188"/>
      <c r="H502" s="188"/>
      <c r="I502" s="188"/>
      <c r="J502" s="188"/>
      <c r="K502" s="189"/>
      <c r="L502" s="190"/>
      <c r="M502" s="190"/>
      <c r="N502" s="190"/>
      <c r="O502" s="188"/>
      <c r="P502" s="198">
        <v>1</v>
      </c>
      <c r="Q502" s="188"/>
      <c r="R502" s="188"/>
      <c r="S502" s="67">
        <f>SUM(C502:J502)</f>
        <v>0</v>
      </c>
      <c r="T502" s="67">
        <f>SUM(K502:R502)</f>
        <v>1</v>
      </c>
      <c r="U502" s="67">
        <f>SUM(D502:F502,L502:N502)</f>
        <v>0</v>
      </c>
      <c r="V502" s="64">
        <f>SUM(G502:J502,O502:R502)</f>
        <v>1</v>
      </c>
      <c r="W502" s="67">
        <f>SUM(S502:T502)</f>
        <v>1</v>
      </c>
    </row>
    <row r="503" ht="19" customHeight="1">
      <c r="A503" s="162"/>
      <c r="B503" s="184">
        <v>39218.883807870370</v>
      </c>
      <c r="C503" s="189"/>
      <c r="D503" s="190"/>
      <c r="E503" s="190"/>
      <c r="F503" s="190"/>
      <c r="G503" s="198">
        <v>1</v>
      </c>
      <c r="H503" s="188"/>
      <c r="I503" s="188"/>
      <c r="J503" s="188"/>
      <c r="K503" s="189"/>
      <c r="L503" s="190"/>
      <c r="M503" s="190"/>
      <c r="N503" s="190"/>
      <c r="O503" s="188"/>
      <c r="P503" s="188"/>
      <c r="Q503" s="188"/>
      <c r="R503" s="188"/>
      <c r="S503" s="67">
        <f>SUM(C503:J503)</f>
        <v>1</v>
      </c>
      <c r="T503" s="67">
        <f>SUM(K503:R503)</f>
        <v>0</v>
      </c>
      <c r="U503" s="67">
        <f>SUM(D503:F503,L503:N503)</f>
        <v>0</v>
      </c>
      <c r="V503" s="64">
        <f>SUM(G503:J503,O503:R503)</f>
        <v>1</v>
      </c>
      <c r="W503" s="67">
        <f>SUM(S503:T503)</f>
        <v>1</v>
      </c>
    </row>
    <row r="504" ht="19" customHeight="1">
      <c r="A504" s="162"/>
      <c r="B504" s="184">
        <v>39218.8840162037</v>
      </c>
      <c r="C504" s="189"/>
      <c r="D504" s="190"/>
      <c r="E504" s="190"/>
      <c r="F504" s="190"/>
      <c r="G504" s="188"/>
      <c r="H504" s="188"/>
      <c r="I504" s="188"/>
      <c r="J504" s="188"/>
      <c r="K504" s="189"/>
      <c r="L504" s="190"/>
      <c r="M504" s="190"/>
      <c r="N504" s="190"/>
      <c r="O504" s="188"/>
      <c r="P504" s="188"/>
      <c r="Q504" s="198">
        <v>1</v>
      </c>
      <c r="R504" s="188"/>
      <c r="S504" s="67">
        <f>SUM(C504:J504)</f>
        <v>0</v>
      </c>
      <c r="T504" s="67">
        <f>SUM(K504:R504)</f>
        <v>1</v>
      </c>
      <c r="U504" s="67">
        <f>SUM(D504:F504,L504:N504)</f>
        <v>0</v>
      </c>
      <c r="V504" s="64">
        <f>SUM(G504:J504,O504:R504)</f>
        <v>1</v>
      </c>
      <c r="W504" s="67">
        <f>SUM(S504:T504)</f>
        <v>1</v>
      </c>
    </row>
    <row r="505" ht="19" customHeight="1">
      <c r="A505" s="162"/>
      <c r="B505" s="184">
        <v>39218.8846412037</v>
      </c>
      <c r="C505" s="189"/>
      <c r="D505" s="190"/>
      <c r="E505" s="190"/>
      <c r="F505" s="190"/>
      <c r="G505" s="188"/>
      <c r="H505" s="188"/>
      <c r="I505" s="188"/>
      <c r="J505" s="188"/>
      <c r="K505" s="189"/>
      <c r="L505" s="190"/>
      <c r="M505" s="190"/>
      <c r="N505" s="190"/>
      <c r="O505" s="188"/>
      <c r="P505" s="188"/>
      <c r="Q505" s="198">
        <v>1</v>
      </c>
      <c r="R505" s="188"/>
      <c r="S505" s="67">
        <f>SUM(C505:J505)</f>
        <v>0</v>
      </c>
      <c r="T505" s="67">
        <f>SUM(K505:R505)</f>
        <v>1</v>
      </c>
      <c r="U505" s="67">
        <f>SUM(D505:F505,L505:N505)</f>
        <v>0</v>
      </c>
      <c r="V505" s="64">
        <f>SUM(G505:J505,O505:R505)</f>
        <v>1</v>
      </c>
      <c r="W505" s="67">
        <f>SUM(S505:T505)</f>
        <v>1</v>
      </c>
    </row>
    <row r="506" ht="19" customHeight="1">
      <c r="A506" s="162"/>
      <c r="B506" s="184">
        <v>39218.8897337963</v>
      </c>
      <c r="C506" s="189"/>
      <c r="D506" s="190"/>
      <c r="E506" s="190"/>
      <c r="F506" s="190"/>
      <c r="G506" s="188"/>
      <c r="H506" s="188"/>
      <c r="I506" s="188"/>
      <c r="J506" s="188"/>
      <c r="K506" s="189"/>
      <c r="L506" s="190"/>
      <c r="M506" s="190"/>
      <c r="N506" s="190"/>
      <c r="O506" s="188"/>
      <c r="P506" s="188"/>
      <c r="Q506" s="198">
        <v>1</v>
      </c>
      <c r="R506" s="188"/>
      <c r="S506" s="67">
        <f>SUM(C506:J506)</f>
        <v>0</v>
      </c>
      <c r="T506" s="67">
        <f>SUM(K506:R506)</f>
        <v>1</v>
      </c>
      <c r="U506" s="67">
        <f>SUM(D506:F506,L506:N506)</f>
        <v>0</v>
      </c>
      <c r="V506" s="64">
        <f>SUM(G506:J506,O506:R506)</f>
        <v>1</v>
      </c>
      <c r="W506" s="67">
        <f>SUM(S506:T506)</f>
        <v>1</v>
      </c>
    </row>
    <row r="507" ht="19" customHeight="1">
      <c r="A507" s="162"/>
      <c r="B507" s="184">
        <v>39082.895057870373</v>
      </c>
      <c r="C507" s="189"/>
      <c r="D507" s="190"/>
      <c r="E507" s="190"/>
      <c r="F507" s="190"/>
      <c r="G507" s="188"/>
      <c r="H507" s="188"/>
      <c r="I507" s="188"/>
      <c r="J507" s="188"/>
      <c r="K507" s="189"/>
      <c r="L507" s="190"/>
      <c r="M507" s="190"/>
      <c r="N507" s="190"/>
      <c r="O507" s="188"/>
      <c r="P507" s="188"/>
      <c r="Q507" s="188"/>
      <c r="R507" s="188"/>
      <c r="S507" s="67">
        <f>SUM(C507:J507)</f>
        <v>0</v>
      </c>
      <c r="T507" s="67">
        <f>SUM(K507:R507)</f>
        <v>0</v>
      </c>
      <c r="U507" s="67">
        <f>SUM(D507:F507,L507:N507)</f>
        <v>0</v>
      </c>
      <c r="V507" s="67">
        <f>SUM(G507:J507,O507:R507)</f>
        <v>0</v>
      </c>
      <c r="W507" s="67">
        <f>SUM(S507:T507)</f>
        <v>0</v>
      </c>
    </row>
    <row r="508" ht="19" customHeight="1">
      <c r="A508" s="162"/>
      <c r="B508" t="s" s="161">
        <v>263</v>
      </c>
      <c r="C508" t="s" s="189">
        <v>276</v>
      </c>
      <c r="D508" s="197">
        <f>SUM(D497:D507)</f>
        <v>1</v>
      </c>
      <c r="E508" s="190">
        <f>SUM(E497:E507)</f>
        <v>0</v>
      </c>
      <c r="F508" s="190">
        <f>SUM(F497:F507)</f>
        <v>0</v>
      </c>
      <c r="G508" s="198">
        <f>SUM(G497:G507)</f>
        <v>2</v>
      </c>
      <c r="H508" s="188">
        <f>SUM(H497:H507)</f>
        <v>0</v>
      </c>
      <c r="I508" s="188">
        <f>SUM(I497:I507)</f>
        <v>0</v>
      </c>
      <c r="J508" s="188">
        <f>SUM(J497:J507)</f>
        <v>0</v>
      </c>
      <c r="K508" t="s" s="189">
        <v>276</v>
      </c>
      <c r="L508" s="197">
        <f>SUM(L497:L507)</f>
        <v>2</v>
      </c>
      <c r="M508" s="190">
        <f>SUM(M497:M507)</f>
        <v>0</v>
      </c>
      <c r="N508" s="190">
        <f>SUM(N497:N507)</f>
        <v>0</v>
      </c>
      <c r="O508" s="198">
        <f>SUM(O497:O507)</f>
        <v>2</v>
      </c>
      <c r="P508" s="188">
        <f>SUM(P497:P507)</f>
        <v>1</v>
      </c>
      <c r="Q508" s="188">
        <f>SUM(Q497:Q507)</f>
        <v>3</v>
      </c>
      <c r="R508" s="188">
        <f>SUM(R497:R507)</f>
        <v>0</v>
      </c>
      <c r="S508" t="s" s="67">
        <v>276</v>
      </c>
      <c r="T508" t="s" s="67">
        <v>276</v>
      </c>
      <c r="U508" t="s" s="67">
        <v>276</v>
      </c>
      <c r="V508" t="s" s="67">
        <v>276</v>
      </c>
      <c r="W508" t="s" s="67">
        <v>276</v>
      </c>
    </row>
    <row r="509" ht="19" customHeight="1">
      <c r="A509" s="162"/>
      <c r="B509" s="161"/>
      <c r="C509" s="189">
        <f>SUM(C497:C507)</f>
        <v>0</v>
      </c>
      <c r="D509" s="197">
        <f>SUM(D508:F508)</f>
        <v>1</v>
      </c>
      <c r="E509" s="10"/>
      <c r="F509" s="10"/>
      <c r="G509" s="198">
        <f>SUM(G508:J508)</f>
        <v>2</v>
      </c>
      <c r="H509" s="10"/>
      <c r="I509" s="10"/>
      <c r="J509" s="10"/>
      <c r="K509" s="189">
        <f>SUM(K497:K507)</f>
        <v>0</v>
      </c>
      <c r="L509" s="190">
        <f>SUM(L508:N508)</f>
        <v>2</v>
      </c>
      <c r="M509" s="10"/>
      <c r="N509" s="10"/>
      <c r="O509" s="188">
        <f>SUM(O508:R508)</f>
        <v>6</v>
      </c>
      <c r="P509" s="10"/>
      <c r="Q509" s="10"/>
      <c r="R509" s="10"/>
      <c r="S509" s="67">
        <f>SUM(C509:I509)</f>
        <v>3</v>
      </c>
      <c r="T509" s="67">
        <f>SUM(K509:P509)</f>
        <v>8</v>
      </c>
      <c r="U509" s="64">
        <f>SUM(U497:U507)</f>
        <v>3</v>
      </c>
      <c r="V509" s="64">
        <f>SUM(V497:V507)</f>
        <v>8</v>
      </c>
      <c r="W509" s="67">
        <f>SUM(S509:T509)</f>
        <v>11</v>
      </c>
    </row>
    <row r="510" ht="19" customHeight="1">
      <c r="A510" s="162"/>
      <c r="B510" t="s" s="67">
        <v>278</v>
      </c>
      <c r="C510" s="189"/>
      <c r="D510" s="194">
        <f>'Sheet 1 - Production Sheet'!$AI$104+D509</f>
        <v>4.261578604044358</v>
      </c>
      <c r="E510" s="10"/>
      <c r="F510" s="10"/>
      <c r="G510" s="188"/>
      <c r="H510" s="188"/>
      <c r="I510" s="188"/>
      <c r="J510" s="188"/>
      <c r="K510" s="189"/>
      <c r="L510" s="194">
        <f>'Sheet 1 - Production Sheet'!$AI$104+L509</f>
        <v>5.261578604044358</v>
      </c>
      <c r="M510" s="10"/>
      <c r="N510" s="10"/>
      <c r="O510" s="188"/>
      <c r="P510" s="188"/>
      <c r="Q510" s="188"/>
      <c r="R510" s="188"/>
      <c r="S510" s="195">
        <f>'Sheet 1 - Production Sheet'!$AI$104+S509</f>
        <v>6.261578604044358</v>
      </c>
      <c r="T510" s="195">
        <f>'Sheet 1 - Production Sheet'!$AI$104+T509</f>
        <v>11.26157860404436</v>
      </c>
      <c r="U510" s="195">
        <f>'Sheet 1 - Production Sheet'!$AZ$104+U509</f>
        <v>9.523157208088715</v>
      </c>
      <c r="V510" s="67"/>
      <c r="W510" s="195">
        <f>'Sheet 1 - Production Sheet'!$AZ$104+W509</f>
        <v>17.52315720808872</v>
      </c>
    </row>
    <row r="511" ht="19" customHeight="1">
      <c r="A511" s="162"/>
      <c r="B511" t="s" s="67">
        <v>279</v>
      </c>
      <c r="C511" s="189"/>
      <c r="D511" s="194">
        <f>'Sheet 1 - Production Sheet'!$AI$103+D509</f>
        <v>2.956947162426614</v>
      </c>
      <c r="E511" s="10"/>
      <c r="F511" s="10"/>
      <c r="G511" s="188"/>
      <c r="H511" s="188"/>
      <c r="I511" s="188"/>
      <c r="J511" s="188"/>
      <c r="K511" s="189"/>
      <c r="L511" s="194">
        <f>'Sheet 1 - Production Sheet'!$AI$103+L509</f>
        <v>3.956947162426614</v>
      </c>
      <c r="M511" s="10"/>
      <c r="N511" s="10"/>
      <c r="O511" s="188"/>
      <c r="P511" s="188"/>
      <c r="Q511" s="188"/>
      <c r="R511" s="188"/>
      <c r="S511" s="195">
        <f>'Sheet 1 - Production Sheet'!$AI$103+S509</f>
        <v>4.956947162426614</v>
      </c>
      <c r="T511" s="195">
        <f>'Sheet 1 - Production Sheet'!$AI$103+T509</f>
        <v>9.956947162426614</v>
      </c>
      <c r="U511" s="195">
        <f>'Sheet 1 - Production Sheet'!$AZ$103+U509</f>
        <v>6.913894324853228</v>
      </c>
      <c r="V511" s="67"/>
      <c r="W511" s="195">
        <f>'Sheet 1 - Production Sheet'!$AZ$103+W509</f>
        <v>14.91389432485323</v>
      </c>
    </row>
    <row r="512" ht="19" customHeight="1">
      <c r="A512" s="162"/>
      <c r="B512" t="s" s="67">
        <v>280</v>
      </c>
      <c r="C512" s="189"/>
      <c r="D512" s="196">
        <f>'Sheet 1 - Production Sheet'!$AI$104/D509</f>
        <v>3.261578604044358</v>
      </c>
      <c r="E512" s="10"/>
      <c r="F512" s="10"/>
      <c r="G512" s="188"/>
      <c r="H512" s="188"/>
      <c r="I512" s="188"/>
      <c r="J512" s="188"/>
      <c r="K512" s="189"/>
      <c r="L512" s="196">
        <f>'Sheet 1 - Production Sheet'!$AI$104/L509</f>
        <v>1.630789302022179</v>
      </c>
      <c r="M512" s="10"/>
      <c r="N512" s="10"/>
      <c r="O512" s="188"/>
      <c r="P512" s="188"/>
      <c r="Q512" s="188"/>
      <c r="R512" s="188"/>
      <c r="S512" s="66">
        <f>'Sheet 1 - Production Sheet'!$AI$104/S509</f>
        <v>1.087192868014786</v>
      </c>
      <c r="T512" s="66">
        <f>'Sheet 1 - Production Sheet'!$AI$104/T509</f>
        <v>0.4076973255055447</v>
      </c>
      <c r="U512" s="66">
        <f>'Sheet 1 - Production Sheet'!$AZ$104/U509</f>
        <v>2.174385736029572</v>
      </c>
      <c r="V512" s="67"/>
      <c r="W512" s="66">
        <f>'Sheet 1 - Production Sheet'!$AZ$104/W509</f>
        <v>0.5930142916444286</v>
      </c>
    </row>
    <row r="513" ht="19" customHeight="1">
      <c r="A513" s="162"/>
      <c r="B513" t="s" s="67">
        <v>281</v>
      </c>
      <c r="C513" s="189"/>
      <c r="D513" s="196">
        <f>'Sheet 1 - Production Sheet'!$AI$103/D509</f>
        <v>1.956947162426614</v>
      </c>
      <c r="E513" s="10"/>
      <c r="F513" s="10"/>
      <c r="G513" s="188"/>
      <c r="H513" s="188"/>
      <c r="I513" s="188"/>
      <c r="J513" s="188"/>
      <c r="K513" s="189"/>
      <c r="L513" s="196">
        <f>'Sheet 1 - Production Sheet'!$AI$103/L509</f>
        <v>0.9784735812133071</v>
      </c>
      <c r="M513" s="10"/>
      <c r="N513" s="10"/>
      <c r="O513" s="188"/>
      <c r="P513" s="188"/>
      <c r="Q513" s="188"/>
      <c r="R513" s="188"/>
      <c r="S513" s="66">
        <f>'Sheet 1 - Production Sheet'!$AI$103/S509</f>
        <v>0.6523157208088713</v>
      </c>
      <c r="T513" s="66">
        <f>'Sheet 1 - Production Sheet'!$AI$103/T509</f>
        <v>0.2446183953033268</v>
      </c>
      <c r="U513" s="66">
        <f>'Sheet 1 - Production Sheet'!$AZ$103/U509</f>
        <v>1.304631441617743</v>
      </c>
      <c r="V513" s="67"/>
      <c r="W513" s="66">
        <f>'Sheet 1 - Production Sheet'!$AZ$103/W509</f>
        <v>0.3558085749866571</v>
      </c>
    </row>
    <row r="514" ht="32" customHeight="1">
      <c r="A514" s="162"/>
      <c r="B514" t="s" s="163">
        <v>282</v>
      </c>
      <c r="C514" t="s" s="164">
        <v>259</v>
      </c>
      <c r="D514" s="10"/>
      <c r="E514" s="10"/>
      <c r="F514" s="10"/>
      <c r="G514" s="10"/>
      <c r="H514" s="10"/>
      <c r="I514" s="10"/>
      <c r="J514" s="10"/>
      <c r="K514" t="s" s="164">
        <v>260</v>
      </c>
      <c r="L514" s="10"/>
      <c r="M514" s="10"/>
      <c r="N514" s="10"/>
      <c r="O514" s="10"/>
      <c r="P514" s="10"/>
      <c r="Q514" s="10"/>
      <c r="R514" s="10"/>
      <c r="S514" t="s" s="47">
        <v>259</v>
      </c>
      <c r="T514" t="s" s="47">
        <v>260</v>
      </c>
      <c r="U514" t="s" s="47">
        <v>261</v>
      </c>
      <c r="V514" t="s" s="47">
        <v>262</v>
      </c>
      <c r="W514" t="s" s="47">
        <v>263</v>
      </c>
    </row>
    <row r="515" ht="19" customHeight="1">
      <c r="A515" s="162"/>
      <c r="B515" t="s" s="161">
        <v>264</v>
      </c>
      <c r="C515" t="s" s="172">
        <v>265</v>
      </c>
      <c r="D515" t="s" s="173">
        <v>261</v>
      </c>
      <c r="E515" s="10"/>
      <c r="F515" s="10"/>
      <c r="G515" t="s" s="174">
        <v>266</v>
      </c>
      <c r="H515" s="10"/>
      <c r="I515" s="10"/>
      <c r="J515" s="10"/>
      <c r="K515" t="s" s="172">
        <v>265</v>
      </c>
      <c r="L515" t="s" s="173">
        <v>261</v>
      </c>
      <c r="M515" s="10"/>
      <c r="N515" s="10"/>
      <c r="O515" t="s" s="174">
        <v>266</v>
      </c>
      <c r="P515" s="10"/>
      <c r="Q515" s="10"/>
      <c r="R515" s="10"/>
      <c r="S515" s="175"/>
      <c r="T515" s="175"/>
      <c r="U515" s="175"/>
      <c r="V515" s="175"/>
      <c r="W515" s="175"/>
    </row>
    <row r="516" ht="44" customHeight="1">
      <c r="A516" s="162"/>
      <c r="B516" s="176">
        <v>39220</v>
      </c>
      <c r="C516" t="s" s="181">
        <v>267</v>
      </c>
      <c r="D516" t="s" s="182">
        <v>268</v>
      </c>
      <c r="E516" t="s" s="182">
        <v>269</v>
      </c>
      <c r="F516" t="s" s="182">
        <v>270</v>
      </c>
      <c r="G516" t="s" s="180">
        <v>271</v>
      </c>
      <c r="H516" t="s" s="180">
        <v>272</v>
      </c>
      <c r="I516" t="s" s="180">
        <v>273</v>
      </c>
      <c r="J516" t="s" s="180">
        <v>274</v>
      </c>
      <c r="K516" t="s" s="181">
        <v>267</v>
      </c>
      <c r="L516" t="s" s="182">
        <v>268</v>
      </c>
      <c r="M516" t="s" s="182">
        <v>269</v>
      </c>
      <c r="N516" t="s" s="182">
        <v>270</v>
      </c>
      <c r="O516" t="s" s="180">
        <v>271</v>
      </c>
      <c r="P516" t="s" s="180">
        <v>272</v>
      </c>
      <c r="Q516" t="s" s="180">
        <v>273</v>
      </c>
      <c r="R516" t="s" s="180">
        <v>274</v>
      </c>
      <c r="S516" t="s" s="183">
        <v>275</v>
      </c>
      <c r="T516" t="s" s="183">
        <v>275</v>
      </c>
      <c r="U516" t="s" s="183">
        <v>275</v>
      </c>
      <c r="V516" t="s" s="183">
        <v>275</v>
      </c>
      <c r="W516" t="s" s="183">
        <v>263</v>
      </c>
    </row>
    <row r="517" ht="19" customHeight="1">
      <c r="A517" s="162"/>
      <c r="B517" s="184">
        <v>39219.877928240741</v>
      </c>
      <c r="C517" s="189"/>
      <c r="D517" s="190"/>
      <c r="E517" s="190"/>
      <c r="F517" s="190"/>
      <c r="G517" s="188"/>
      <c r="H517" s="188"/>
      <c r="I517" s="188"/>
      <c r="J517" s="188"/>
      <c r="K517" s="189"/>
      <c r="L517" s="190"/>
      <c r="M517" s="190"/>
      <c r="N517" s="190"/>
      <c r="O517" t="s" s="188">
        <v>284</v>
      </c>
      <c r="P517" s="188"/>
      <c r="Q517" s="188"/>
      <c r="R517" s="188"/>
      <c r="S517" s="67">
        <f>SUM(C517:J517)</f>
        <v>0</v>
      </c>
      <c r="T517" s="67">
        <f>SUM(K517:R517)</f>
        <v>0</v>
      </c>
      <c r="U517" s="67">
        <f>SUM(D517:F517,L517:N517)</f>
        <v>0</v>
      </c>
      <c r="V517" s="67">
        <f>SUM(G517:J517,O517:R517)</f>
        <v>0</v>
      </c>
      <c r="W517" s="67">
        <f>SUM(S517:T517)</f>
        <v>0</v>
      </c>
    </row>
    <row r="518" ht="19" customHeight="1">
      <c r="A518" s="162"/>
      <c r="B518" s="184">
        <v>39219.8784837963</v>
      </c>
      <c r="C518" s="189"/>
      <c r="D518" s="190"/>
      <c r="E518" s="190"/>
      <c r="F518" s="190"/>
      <c r="G518" s="188"/>
      <c r="H518" s="188"/>
      <c r="I518" s="188"/>
      <c r="J518" s="188"/>
      <c r="K518" s="189"/>
      <c r="L518" s="190"/>
      <c r="M518" s="190"/>
      <c r="N518" s="190"/>
      <c r="O518" s="188"/>
      <c r="P518" s="188"/>
      <c r="Q518" s="198">
        <v>1</v>
      </c>
      <c r="R518" s="188"/>
      <c r="S518" s="67">
        <f>SUM(C518:J518)</f>
        <v>0</v>
      </c>
      <c r="T518" s="67">
        <f>SUM(K518:R518)</f>
        <v>1</v>
      </c>
      <c r="U518" s="67">
        <f>SUM(D518:F518,L518:N518)</f>
        <v>0</v>
      </c>
      <c r="V518" s="64">
        <f>SUM(G518:J518,O518:R518)</f>
        <v>1</v>
      </c>
      <c r="W518" s="67">
        <f>SUM(S518:T518)</f>
        <v>1</v>
      </c>
    </row>
    <row r="519" ht="19" customHeight="1">
      <c r="A519" s="162"/>
      <c r="B519" s="184">
        <v>39219.883321759262</v>
      </c>
      <c r="C519" s="189"/>
      <c r="D519" s="190"/>
      <c r="E519" s="190"/>
      <c r="F519" s="190"/>
      <c r="G519" s="188"/>
      <c r="H519" s="188"/>
      <c r="I519" s="188"/>
      <c r="J519" s="188"/>
      <c r="K519" s="189"/>
      <c r="L519" s="190"/>
      <c r="M519" s="190"/>
      <c r="N519" s="190"/>
      <c r="O519" s="198">
        <v>1</v>
      </c>
      <c r="P519" s="188"/>
      <c r="Q519" s="188"/>
      <c r="R519" s="188"/>
      <c r="S519" s="67">
        <f>SUM(C519:J519)</f>
        <v>0</v>
      </c>
      <c r="T519" s="64">
        <f>SUM(K519:R519)</f>
        <v>1</v>
      </c>
      <c r="U519" s="67">
        <f>SUM(D519:F519,L519:N519)</f>
        <v>0</v>
      </c>
      <c r="V519" s="64">
        <f>SUM(G519:J519,O519:R519)</f>
        <v>1</v>
      </c>
      <c r="W519" s="67">
        <f>SUM(S519:T519)</f>
        <v>1</v>
      </c>
    </row>
    <row r="520" ht="19" customHeight="1">
      <c r="A520" s="162"/>
      <c r="B520" s="184">
        <v>39219.8868287037</v>
      </c>
      <c r="C520" s="189"/>
      <c r="D520" s="190"/>
      <c r="E520" s="190"/>
      <c r="F520" s="190"/>
      <c r="G520" s="188"/>
      <c r="H520" s="188"/>
      <c r="I520" s="188"/>
      <c r="J520" s="188"/>
      <c r="K520" s="189"/>
      <c r="L520" s="197">
        <v>1</v>
      </c>
      <c r="M520" s="190"/>
      <c r="N520" s="190"/>
      <c r="O520" s="188"/>
      <c r="P520" s="188"/>
      <c r="Q520" s="188"/>
      <c r="R520" s="188"/>
      <c r="S520" s="67">
        <f>SUM(C520:J520)</f>
        <v>0</v>
      </c>
      <c r="T520" s="64">
        <f>SUM(K520:R520)</f>
        <v>1</v>
      </c>
      <c r="U520" s="64">
        <f>SUM(D520:F520,L520:N520)</f>
        <v>1</v>
      </c>
      <c r="V520" s="67">
        <f>SUM(G520:J520,O520:R520)</f>
        <v>0</v>
      </c>
      <c r="W520" s="67">
        <f>SUM(S520:T520)</f>
        <v>1</v>
      </c>
    </row>
    <row r="521" ht="19" customHeight="1">
      <c r="A521" s="162"/>
      <c r="B521" s="184">
        <v>39219.888194444444</v>
      </c>
      <c r="C521" s="189"/>
      <c r="D521" s="190"/>
      <c r="E521" s="190"/>
      <c r="F521" s="190"/>
      <c r="G521" s="198">
        <v>1</v>
      </c>
      <c r="H521" s="188"/>
      <c r="I521" s="188"/>
      <c r="J521" s="188"/>
      <c r="K521" s="189"/>
      <c r="L521" s="190"/>
      <c r="M521" s="190"/>
      <c r="N521" s="190"/>
      <c r="O521" s="188"/>
      <c r="P521" s="188"/>
      <c r="Q521" s="188"/>
      <c r="R521" s="188"/>
      <c r="S521" s="67">
        <f>SUM(C521:J521)</f>
        <v>1</v>
      </c>
      <c r="T521" s="67">
        <f>SUM(K521:R521)</f>
        <v>0</v>
      </c>
      <c r="U521" s="67">
        <f>SUM(D521:F521,L521:N521)</f>
        <v>0</v>
      </c>
      <c r="V521" s="64">
        <f>SUM(G521:J521,O521:R521)</f>
        <v>1</v>
      </c>
      <c r="W521" s="67">
        <f>SUM(S521:T521)</f>
        <v>1</v>
      </c>
    </row>
    <row r="522" ht="19" customHeight="1">
      <c r="A522" s="162"/>
      <c r="B522" s="184">
        <v>39218.891412037039</v>
      </c>
      <c r="C522" s="189"/>
      <c r="D522" s="190"/>
      <c r="E522" s="190"/>
      <c r="F522" s="190"/>
      <c r="G522" s="198">
        <v>1</v>
      </c>
      <c r="H522" s="188"/>
      <c r="I522" s="188"/>
      <c r="J522" s="198">
        <v>1</v>
      </c>
      <c r="K522" s="189"/>
      <c r="L522" s="190"/>
      <c r="M522" s="190"/>
      <c r="N522" s="190"/>
      <c r="O522" s="188"/>
      <c r="P522" s="198">
        <v>1</v>
      </c>
      <c r="Q522" s="188"/>
      <c r="R522" s="188"/>
      <c r="S522" s="67">
        <f>SUM(C522:J522)</f>
        <v>2</v>
      </c>
      <c r="T522" s="67">
        <f>SUM(K522:R522)</f>
        <v>1</v>
      </c>
      <c r="U522" s="67">
        <f>SUM(D522:F522,L522:N522)</f>
        <v>0</v>
      </c>
      <c r="V522" s="64">
        <f>SUM(G522:J522,O522:R522)</f>
        <v>3</v>
      </c>
      <c r="W522" s="67">
        <f>SUM(S522:T522)</f>
        <v>3</v>
      </c>
    </row>
    <row r="523" ht="19" customHeight="1">
      <c r="A523" s="162"/>
      <c r="B523" s="184">
        <v>39218.892291666663</v>
      </c>
      <c r="C523" s="189"/>
      <c r="D523" s="197">
        <v>1</v>
      </c>
      <c r="E523" s="190"/>
      <c r="F523" s="190"/>
      <c r="G523" s="188"/>
      <c r="H523" s="188"/>
      <c r="I523" s="188"/>
      <c r="J523" s="188"/>
      <c r="K523" s="189"/>
      <c r="L523" s="190"/>
      <c r="M523" s="190"/>
      <c r="N523" s="190"/>
      <c r="O523" s="188"/>
      <c r="P523" s="188"/>
      <c r="Q523" s="188"/>
      <c r="R523" s="188"/>
      <c r="S523" s="67">
        <f>SUM(C523:J523)</f>
        <v>1</v>
      </c>
      <c r="T523" s="67">
        <f>SUM(K523:R523)</f>
        <v>0</v>
      </c>
      <c r="U523" s="64">
        <f>SUM(D523:F523,L523:N523)</f>
        <v>1</v>
      </c>
      <c r="V523" s="67">
        <f>SUM(G523:J523,O523:R523)</f>
        <v>0</v>
      </c>
      <c r="W523" s="67">
        <f>SUM(S523:T523)</f>
        <v>1</v>
      </c>
    </row>
    <row r="524" ht="19" customHeight="1">
      <c r="A524" s="162"/>
      <c r="B524" s="184">
        <v>39218.892916666664</v>
      </c>
      <c r="C524" s="189"/>
      <c r="D524" s="190"/>
      <c r="E524" s="190"/>
      <c r="F524" s="190"/>
      <c r="G524" s="188"/>
      <c r="H524" s="188"/>
      <c r="I524" s="188"/>
      <c r="J524" s="188"/>
      <c r="K524" s="189"/>
      <c r="L524" s="190"/>
      <c r="M524" s="190"/>
      <c r="N524" s="190"/>
      <c r="O524" s="198">
        <v>1</v>
      </c>
      <c r="P524" s="188"/>
      <c r="Q524" s="188"/>
      <c r="R524" s="188"/>
      <c r="S524" s="67">
        <f>SUM(C524:J524)</f>
        <v>0</v>
      </c>
      <c r="T524" s="64">
        <f>SUM(K524:R524)</f>
        <v>1</v>
      </c>
      <c r="U524" s="67">
        <f>SUM(D524:F524,L524:N524)</f>
        <v>0</v>
      </c>
      <c r="V524" s="64">
        <f>SUM(G524:J524,O524:R524)</f>
        <v>1</v>
      </c>
      <c r="W524" s="67">
        <f>SUM(S524:T524)</f>
        <v>1</v>
      </c>
    </row>
    <row r="525" ht="19" customHeight="1">
      <c r="A525" s="162"/>
      <c r="B525" s="184">
        <v>39218.897534722222</v>
      </c>
      <c r="C525" s="189"/>
      <c r="D525" s="190"/>
      <c r="E525" s="190"/>
      <c r="F525" s="190"/>
      <c r="G525" s="188"/>
      <c r="H525" s="188"/>
      <c r="I525" s="188"/>
      <c r="J525" s="188"/>
      <c r="K525" s="189"/>
      <c r="L525" s="190"/>
      <c r="M525" s="190"/>
      <c r="N525" s="190"/>
      <c r="O525" s="188"/>
      <c r="P525" s="198">
        <v>1</v>
      </c>
      <c r="Q525" s="188"/>
      <c r="R525" s="188"/>
      <c r="S525" s="67">
        <f>SUM(C525:J525)</f>
        <v>0</v>
      </c>
      <c r="T525" s="67">
        <f>SUM(K525:R525)</f>
        <v>1</v>
      </c>
      <c r="U525" s="67">
        <f>SUM(D525:F525,L525:N525)</f>
        <v>0</v>
      </c>
      <c r="V525" s="64">
        <f>SUM(G525:J525,O525:R525)</f>
        <v>1</v>
      </c>
      <c r="W525" s="67">
        <f>SUM(S525:T525)</f>
        <v>1</v>
      </c>
    </row>
    <row r="526" ht="19" customHeight="1">
      <c r="A526" s="162"/>
      <c r="B526" s="184">
        <v>39218.899375</v>
      </c>
      <c r="C526" s="189"/>
      <c r="D526" s="190"/>
      <c r="E526" s="190"/>
      <c r="F526" s="190"/>
      <c r="G526" s="188"/>
      <c r="H526" s="198">
        <v>1</v>
      </c>
      <c r="I526" s="188"/>
      <c r="J526" s="188"/>
      <c r="K526" s="189"/>
      <c r="L526" s="190"/>
      <c r="M526" s="190"/>
      <c r="N526" s="190"/>
      <c r="O526" s="188"/>
      <c r="P526" s="188"/>
      <c r="Q526" s="188"/>
      <c r="R526" s="188"/>
      <c r="S526" s="67">
        <f>SUM(C526:J526)</f>
        <v>1</v>
      </c>
      <c r="T526" s="67">
        <f>SUM(K526:R526)</f>
        <v>0</v>
      </c>
      <c r="U526" s="67">
        <f>SUM(D526:F526,L526:N526)</f>
        <v>0</v>
      </c>
      <c r="V526" s="64">
        <f>SUM(G526:J526,O526:R526)</f>
        <v>1</v>
      </c>
      <c r="W526" s="67">
        <f>SUM(S526:T526)</f>
        <v>1</v>
      </c>
    </row>
    <row r="527" ht="19" customHeight="1">
      <c r="A527" s="162"/>
      <c r="B527" s="184">
        <v>39082.905590277776</v>
      </c>
      <c r="C527" s="199"/>
      <c r="D527" s="190"/>
      <c r="E527" s="190"/>
      <c r="F527" s="190"/>
      <c r="G527" s="188"/>
      <c r="H527" s="198">
        <v>1</v>
      </c>
      <c r="I527" s="188"/>
      <c r="J527" s="188"/>
      <c r="K527" s="189"/>
      <c r="L527" s="190"/>
      <c r="M527" s="190"/>
      <c r="N527" s="190"/>
      <c r="O527" s="188"/>
      <c r="P527" s="188"/>
      <c r="Q527" s="188"/>
      <c r="R527" s="188"/>
      <c r="S527" s="67">
        <f>SUM(C527:J527)</f>
        <v>1</v>
      </c>
      <c r="T527" s="67">
        <f>SUM(K527:R527)</f>
        <v>0</v>
      </c>
      <c r="U527" s="67">
        <f>SUM(D527:F527,L527:N527)</f>
        <v>0</v>
      </c>
      <c r="V527" s="64">
        <f>SUM(G527:J527,O527:R527)</f>
        <v>1</v>
      </c>
      <c r="W527" s="67">
        <f>SUM(S527:T527)</f>
        <v>1</v>
      </c>
    </row>
    <row r="528" ht="19" customHeight="1">
      <c r="A528" s="162"/>
      <c r="B528" s="184">
        <v>39220.908333333333</v>
      </c>
      <c r="C528" s="199">
        <v>1</v>
      </c>
      <c r="D528" s="190"/>
      <c r="E528" s="190"/>
      <c r="F528" s="190"/>
      <c r="G528" s="188"/>
      <c r="H528" s="198"/>
      <c r="I528" s="188"/>
      <c r="J528" s="188"/>
      <c r="K528" s="189"/>
      <c r="L528" s="190"/>
      <c r="M528" s="190"/>
      <c r="N528" s="190"/>
      <c r="O528" s="188"/>
      <c r="P528" s="188"/>
      <c r="Q528" s="188"/>
      <c r="R528" s="188"/>
      <c r="S528" s="67">
        <f>SUM(C528:J528)</f>
        <v>1</v>
      </c>
      <c r="T528" s="67">
        <f>SUM(K528:R528)</f>
        <v>0</v>
      </c>
      <c r="U528" s="67">
        <f>SUM(D528:F528,L528:N528)</f>
        <v>0</v>
      </c>
      <c r="V528" s="64">
        <f>SUM(G528:J528,O528:R528)</f>
        <v>0</v>
      </c>
      <c r="W528" s="67">
        <f>SUM(S528:T528)</f>
        <v>1</v>
      </c>
    </row>
    <row r="529" ht="19" customHeight="1">
      <c r="A529" s="162"/>
      <c r="B529" s="184">
        <v>39220.918055555558</v>
      </c>
      <c r="C529" s="199"/>
      <c r="D529" s="190"/>
      <c r="E529" s="190"/>
      <c r="F529" s="190"/>
      <c r="G529" s="188"/>
      <c r="H529" s="198">
        <v>1</v>
      </c>
      <c r="I529" s="188"/>
      <c r="J529" s="188"/>
      <c r="K529" s="189"/>
      <c r="L529" s="190"/>
      <c r="M529" s="190"/>
      <c r="N529" s="190"/>
      <c r="O529" s="188"/>
      <c r="P529" s="188"/>
      <c r="Q529" s="188"/>
      <c r="R529" s="188"/>
      <c r="S529" s="67">
        <f>SUM(C529:J529)</f>
        <v>1</v>
      </c>
      <c r="T529" s="67">
        <f>SUM(K529:R529)</f>
        <v>0</v>
      </c>
      <c r="U529" s="67">
        <f>SUM(D529:F529,L529:N529)</f>
        <v>0</v>
      </c>
      <c r="V529" s="64">
        <f>SUM(G529:J529,O529:R529)</f>
        <v>1</v>
      </c>
      <c r="W529" s="67">
        <f>SUM(S529:T529)</f>
        <v>1</v>
      </c>
    </row>
    <row r="530" ht="19" customHeight="1">
      <c r="A530" s="162"/>
      <c r="B530" s="184">
        <v>39220.419444444444</v>
      </c>
      <c r="C530" s="199"/>
      <c r="D530" s="190"/>
      <c r="E530" s="190"/>
      <c r="F530" s="190"/>
      <c r="G530" s="188"/>
      <c r="H530" s="198"/>
      <c r="I530" s="188"/>
      <c r="J530" s="188"/>
      <c r="K530" s="189"/>
      <c r="L530" s="190"/>
      <c r="M530" s="190"/>
      <c r="N530" s="190"/>
      <c r="O530" s="188"/>
      <c r="P530" s="188"/>
      <c r="Q530" s="188"/>
      <c r="R530" s="188"/>
      <c r="S530" s="67">
        <f>SUM(C530:J530)</f>
        <v>0</v>
      </c>
      <c r="T530" s="67">
        <f>SUM(K530:R530)</f>
        <v>0</v>
      </c>
      <c r="U530" s="67">
        <f>SUM(D530:F530,L530:N530)</f>
        <v>0</v>
      </c>
      <c r="V530" s="64">
        <f>SUM(G530:J530,O530:R530)</f>
        <v>0</v>
      </c>
      <c r="W530" s="67">
        <f>SUM(S530:T530)</f>
        <v>0</v>
      </c>
    </row>
    <row r="531" ht="19" customHeight="1">
      <c r="A531" s="162"/>
      <c r="B531" t="s" s="161">
        <v>263</v>
      </c>
      <c r="C531" t="s" s="189">
        <v>276</v>
      </c>
      <c r="D531" s="190">
        <f>SUM(D517:D530)</f>
        <v>1</v>
      </c>
      <c r="E531" s="190">
        <f>SUM(E517:E530)</f>
        <v>0</v>
      </c>
      <c r="F531" s="190">
        <f>SUM(F517:F530)</f>
        <v>0</v>
      </c>
      <c r="G531" s="198">
        <f>SUM(G517:G530)</f>
        <v>2</v>
      </c>
      <c r="H531" s="188">
        <f>SUM(H517:H530)</f>
        <v>3</v>
      </c>
      <c r="I531" s="188">
        <f>SUM(I517:I530)</f>
        <v>0</v>
      </c>
      <c r="J531" s="188">
        <f>SUM(J517:J530)</f>
        <v>1</v>
      </c>
      <c r="K531" t="s" s="189">
        <v>276</v>
      </c>
      <c r="L531" s="197">
        <f>SUM(L517:L530)</f>
        <v>1</v>
      </c>
      <c r="M531" s="190">
        <f>SUM(M517:M530)</f>
        <v>0</v>
      </c>
      <c r="N531" s="190">
        <f>SUM(N517:N530)</f>
        <v>0</v>
      </c>
      <c r="O531" s="188">
        <f>SUM(O517:O530)</f>
        <v>2</v>
      </c>
      <c r="P531" s="188">
        <f>SUM(P517:P530)</f>
        <v>2</v>
      </c>
      <c r="Q531" s="198">
        <f>SUM(Q517:Q530)</f>
        <v>1</v>
      </c>
      <c r="R531" s="188">
        <f>SUM(R517:R530)</f>
        <v>0</v>
      </c>
      <c r="S531" t="s" s="67">
        <v>276</v>
      </c>
      <c r="T531" t="s" s="67">
        <v>276</v>
      </c>
      <c r="U531" t="s" s="67">
        <v>276</v>
      </c>
      <c r="V531" t="s" s="67">
        <v>276</v>
      </c>
      <c r="W531" t="s" s="67">
        <v>276</v>
      </c>
    </row>
    <row r="532" ht="19" customHeight="1">
      <c r="A532" s="162"/>
      <c r="B532" s="161"/>
      <c r="C532" s="189">
        <f>SUM(C517:C530)</f>
        <v>1</v>
      </c>
      <c r="D532" s="190">
        <f>SUM(D531:F531)</f>
        <v>1</v>
      </c>
      <c r="E532" s="10"/>
      <c r="F532" s="10"/>
      <c r="G532" s="198">
        <f>SUM(G531:J531)</f>
        <v>6</v>
      </c>
      <c r="H532" s="10"/>
      <c r="I532" s="10"/>
      <c r="J532" s="10"/>
      <c r="K532" s="189">
        <f>SUM(K517:K530)</f>
        <v>0</v>
      </c>
      <c r="L532" s="197">
        <f>SUM(L531:N531)</f>
        <v>1</v>
      </c>
      <c r="M532" s="10"/>
      <c r="N532" s="10"/>
      <c r="O532" s="198">
        <f>SUM(O531:R531)</f>
        <v>5</v>
      </c>
      <c r="P532" s="10"/>
      <c r="Q532" s="10"/>
      <c r="R532" s="10"/>
      <c r="S532" s="67">
        <f>SUM(C532:I532)</f>
        <v>8</v>
      </c>
      <c r="T532" s="64">
        <f>SUM(K532:P532)</f>
        <v>6</v>
      </c>
      <c r="U532" s="64">
        <f>SUM(U517:U530)</f>
        <v>2</v>
      </c>
      <c r="V532" s="64">
        <f>SUM(V517:V530)</f>
        <v>11</v>
      </c>
      <c r="W532" s="67">
        <f>SUM(S532:T532)</f>
        <v>14</v>
      </c>
    </row>
    <row r="533" ht="19" customHeight="1">
      <c r="A533" s="162"/>
      <c r="B533" t="s" s="67">
        <v>278</v>
      </c>
      <c r="C533" s="189"/>
      <c r="D533" s="194">
        <f>'Sheet 1 - Production Sheet'!$AI$104+D532</f>
        <v>4.261578604044358</v>
      </c>
      <c r="E533" s="10"/>
      <c r="F533" s="10"/>
      <c r="G533" s="188"/>
      <c r="H533" s="188"/>
      <c r="I533" s="188"/>
      <c r="J533" s="188"/>
      <c r="K533" s="189"/>
      <c r="L533" s="194">
        <f>'Sheet 1 - Production Sheet'!$AI$104+L532</f>
        <v>4.261578604044358</v>
      </c>
      <c r="M533" s="10"/>
      <c r="N533" s="10"/>
      <c r="O533" s="188"/>
      <c r="P533" s="188"/>
      <c r="Q533" s="188"/>
      <c r="R533" s="188"/>
      <c r="S533" s="195">
        <f>'Sheet 1 - Production Sheet'!$AI$104+S532</f>
        <v>11.26157860404436</v>
      </c>
      <c r="T533" s="195">
        <f>'Sheet 1 - Production Sheet'!$AI$104+T532</f>
        <v>9.261578604044358</v>
      </c>
      <c r="U533" s="195">
        <f>'Sheet 1 - Production Sheet'!$AZ$104+U532</f>
        <v>8.523157208088715</v>
      </c>
      <c r="V533" s="67"/>
      <c r="W533" s="195">
        <f>'Sheet 1 - Production Sheet'!$AZ$104+W532</f>
        <v>20.52315720808872</v>
      </c>
    </row>
    <row r="534" ht="19" customHeight="1">
      <c r="A534" s="162"/>
      <c r="B534" t="s" s="67">
        <v>279</v>
      </c>
      <c r="C534" s="189"/>
      <c r="D534" s="194">
        <f>'Sheet 1 - Production Sheet'!$AI$103+D532</f>
        <v>2.956947162426614</v>
      </c>
      <c r="E534" s="10"/>
      <c r="F534" s="10"/>
      <c r="G534" s="188"/>
      <c r="H534" s="188"/>
      <c r="I534" s="188"/>
      <c r="J534" s="188"/>
      <c r="K534" s="189"/>
      <c r="L534" s="194">
        <f>'Sheet 1 - Production Sheet'!$AI$103+L532</f>
        <v>2.956947162426614</v>
      </c>
      <c r="M534" s="10"/>
      <c r="N534" s="10"/>
      <c r="O534" s="188"/>
      <c r="P534" s="188"/>
      <c r="Q534" s="188"/>
      <c r="R534" s="188"/>
      <c r="S534" s="195">
        <f>'Sheet 1 - Production Sheet'!$AI$103+S532</f>
        <v>9.956947162426614</v>
      </c>
      <c r="T534" s="195">
        <f>'Sheet 1 - Production Sheet'!$AI$103+T532</f>
        <v>7.956947162426614</v>
      </c>
      <c r="U534" s="195">
        <f>'Sheet 1 - Production Sheet'!$AZ$103+U532</f>
        <v>5.913894324853228</v>
      </c>
      <c r="V534" s="67"/>
      <c r="W534" s="195">
        <f>'Sheet 1 - Production Sheet'!$AZ$103+W532</f>
        <v>17.91389432485323</v>
      </c>
    </row>
    <row r="535" ht="19" customHeight="1">
      <c r="A535" s="162"/>
      <c r="B535" t="s" s="67">
        <v>280</v>
      </c>
      <c r="C535" s="189"/>
      <c r="D535" s="196">
        <f>'Sheet 1 - Production Sheet'!$AI$104/D532</f>
        <v>3.261578604044358</v>
      </c>
      <c r="E535" s="10"/>
      <c r="F535" s="10"/>
      <c r="G535" s="188"/>
      <c r="H535" s="188"/>
      <c r="I535" s="188"/>
      <c r="J535" s="188"/>
      <c r="K535" s="189"/>
      <c r="L535" s="196">
        <f>'Sheet 1 - Production Sheet'!$AI$104/L532</f>
        <v>3.261578604044358</v>
      </c>
      <c r="M535" s="10"/>
      <c r="N535" s="10"/>
      <c r="O535" s="188"/>
      <c r="P535" s="188"/>
      <c r="Q535" s="188"/>
      <c r="R535" s="188"/>
      <c r="S535" s="66">
        <f>'Sheet 1 - Production Sheet'!$AI$104/S532</f>
        <v>0.4076973255055447</v>
      </c>
      <c r="T535" s="66">
        <f>'Sheet 1 - Production Sheet'!$AI$104/T532</f>
        <v>0.543596434007393</v>
      </c>
      <c r="U535" s="66">
        <f>'Sheet 1 - Production Sheet'!$AZ$104/U532</f>
        <v>3.261578604044358</v>
      </c>
      <c r="V535" s="67"/>
      <c r="W535" s="66">
        <f>'Sheet 1 - Production Sheet'!$AZ$104/W532</f>
        <v>0.4659398005777654</v>
      </c>
    </row>
    <row r="536" ht="19" customHeight="1">
      <c r="A536" s="162"/>
      <c r="B536" t="s" s="67">
        <v>281</v>
      </c>
      <c r="C536" s="189"/>
      <c r="D536" s="196">
        <f>'Sheet 1 - Production Sheet'!$AI$103/D532</f>
        <v>1.956947162426614</v>
      </c>
      <c r="E536" s="10"/>
      <c r="F536" s="10"/>
      <c r="G536" s="188"/>
      <c r="H536" s="188"/>
      <c r="I536" s="188"/>
      <c r="J536" s="188"/>
      <c r="K536" s="189"/>
      <c r="L536" s="196">
        <f>'Sheet 1 - Production Sheet'!$AI$103/L532</f>
        <v>1.956947162426614</v>
      </c>
      <c r="M536" s="10"/>
      <c r="N536" s="10"/>
      <c r="O536" s="188"/>
      <c r="P536" s="188"/>
      <c r="Q536" s="188"/>
      <c r="R536" s="188"/>
      <c r="S536" s="66">
        <f>'Sheet 1 - Production Sheet'!$AI$103/S532</f>
        <v>0.2446183953033268</v>
      </c>
      <c r="T536" s="66">
        <f>'Sheet 1 - Production Sheet'!$AI$103/T532</f>
        <v>0.3261578604044357</v>
      </c>
      <c r="U536" s="66">
        <f>'Sheet 1 - Production Sheet'!$AZ$103/U532</f>
        <v>1.956947162426614</v>
      </c>
      <c r="V536" s="67"/>
      <c r="W536" s="66">
        <f>'Sheet 1 - Production Sheet'!$AZ$103/W532</f>
        <v>0.2795638803466592</v>
      </c>
    </row>
    <row r="537" ht="32" customHeight="1">
      <c r="A537" s="162"/>
      <c r="B537" t="s" s="163">
        <v>282</v>
      </c>
      <c r="C537" t="s" s="164">
        <v>259</v>
      </c>
      <c r="D537" s="10"/>
      <c r="E537" s="10"/>
      <c r="F537" s="10"/>
      <c r="G537" s="10"/>
      <c r="H537" s="10"/>
      <c r="I537" s="10"/>
      <c r="J537" s="10"/>
      <c r="K537" t="s" s="164">
        <v>260</v>
      </c>
      <c r="L537" s="10"/>
      <c r="M537" s="10"/>
      <c r="N537" s="10"/>
      <c r="O537" s="10"/>
      <c r="P537" s="10"/>
      <c r="Q537" s="10"/>
      <c r="R537" s="10"/>
      <c r="S537" t="s" s="47">
        <v>259</v>
      </c>
      <c r="T537" t="s" s="47">
        <v>260</v>
      </c>
      <c r="U537" t="s" s="47">
        <v>261</v>
      </c>
      <c r="V537" t="s" s="47">
        <v>262</v>
      </c>
      <c r="W537" t="s" s="47">
        <v>263</v>
      </c>
    </row>
    <row r="538" ht="19" customHeight="1">
      <c r="A538" s="162"/>
      <c r="B538" t="s" s="161">
        <v>264</v>
      </c>
      <c r="C538" t="s" s="172">
        <v>265</v>
      </c>
      <c r="D538" t="s" s="173">
        <v>261</v>
      </c>
      <c r="E538" s="10"/>
      <c r="F538" s="10"/>
      <c r="G538" t="s" s="174">
        <v>266</v>
      </c>
      <c r="H538" s="10"/>
      <c r="I538" s="10"/>
      <c r="J538" s="10"/>
      <c r="K538" t="s" s="172">
        <v>265</v>
      </c>
      <c r="L538" t="s" s="173">
        <v>261</v>
      </c>
      <c r="M538" s="10"/>
      <c r="N538" s="10"/>
      <c r="O538" t="s" s="174">
        <v>266</v>
      </c>
      <c r="P538" s="10"/>
      <c r="Q538" s="10"/>
      <c r="R538" s="10"/>
      <c r="S538" s="175"/>
      <c r="T538" s="175"/>
      <c r="U538" s="175"/>
      <c r="V538" s="175"/>
      <c r="W538" s="175"/>
    </row>
    <row r="539" ht="44" customHeight="1">
      <c r="A539" s="162"/>
      <c r="B539" s="176">
        <v>39221</v>
      </c>
      <c r="C539" t="s" s="181">
        <v>267</v>
      </c>
      <c r="D539" t="s" s="182">
        <v>268</v>
      </c>
      <c r="E539" t="s" s="182">
        <v>269</v>
      </c>
      <c r="F539" t="s" s="182">
        <v>270</v>
      </c>
      <c r="G539" t="s" s="180">
        <v>271</v>
      </c>
      <c r="H539" t="s" s="180">
        <v>272</v>
      </c>
      <c r="I539" t="s" s="180">
        <v>273</v>
      </c>
      <c r="J539" t="s" s="180">
        <v>274</v>
      </c>
      <c r="K539" t="s" s="181">
        <v>267</v>
      </c>
      <c r="L539" t="s" s="182">
        <v>268</v>
      </c>
      <c r="M539" t="s" s="182">
        <v>269</v>
      </c>
      <c r="N539" t="s" s="182">
        <v>270</v>
      </c>
      <c r="O539" t="s" s="180">
        <v>271</v>
      </c>
      <c r="P539" t="s" s="180">
        <v>272</v>
      </c>
      <c r="Q539" t="s" s="180">
        <v>273</v>
      </c>
      <c r="R539" t="s" s="180">
        <v>274</v>
      </c>
      <c r="S539" t="s" s="183">
        <v>275</v>
      </c>
      <c r="T539" t="s" s="183">
        <v>275</v>
      </c>
      <c r="U539" t="s" s="183">
        <v>275</v>
      </c>
      <c r="V539" t="s" s="183">
        <v>275</v>
      </c>
      <c r="W539" t="s" s="183">
        <v>263</v>
      </c>
    </row>
    <row r="540" ht="19" customHeight="1">
      <c r="A540" s="162"/>
      <c r="B540" s="184">
        <v>39221.836111111108</v>
      </c>
      <c r="C540" s="189"/>
      <c r="D540" s="190"/>
      <c r="E540" s="190"/>
      <c r="F540" s="190"/>
      <c r="G540" s="188"/>
      <c r="H540" s="188"/>
      <c r="I540" s="188"/>
      <c r="J540" s="188"/>
      <c r="K540" s="189"/>
      <c r="L540" s="190"/>
      <c r="M540" s="190"/>
      <c r="N540" s="190"/>
      <c r="O540" s="188"/>
      <c r="P540" s="188"/>
      <c r="Q540" s="188"/>
      <c r="R540" s="188"/>
      <c r="S540" s="67">
        <f>SUM(C540:J540)</f>
        <v>0</v>
      </c>
      <c r="T540" s="67">
        <f>SUM(K540:R540)</f>
        <v>0</v>
      </c>
      <c r="U540" s="67">
        <f>SUM(D540:F540,L540:N540)</f>
        <v>0</v>
      </c>
      <c r="V540" s="67">
        <f>SUM(G540:J540,O540:R540)</f>
        <v>0</v>
      </c>
      <c r="W540" s="67">
        <f>SUM(S540:T540)</f>
        <v>0</v>
      </c>
    </row>
    <row r="541" ht="19" customHeight="1">
      <c r="A541" s="162"/>
      <c r="B541" s="184">
        <v>39221.840277777781</v>
      </c>
      <c r="C541" s="189"/>
      <c r="D541" s="190"/>
      <c r="E541" s="190"/>
      <c r="F541" s="190"/>
      <c r="G541" s="188"/>
      <c r="H541" s="188"/>
      <c r="I541" s="188"/>
      <c r="J541" s="188"/>
      <c r="K541" s="189"/>
      <c r="L541" s="190"/>
      <c r="M541" s="190"/>
      <c r="N541" s="190"/>
      <c r="O541" s="188">
        <v>1</v>
      </c>
      <c r="P541" s="188"/>
      <c r="Q541" s="198"/>
      <c r="R541" s="188"/>
      <c r="S541" s="67">
        <f>SUM(C541:J541)</f>
        <v>0</v>
      </c>
      <c r="T541" s="67">
        <f>SUM(K541:R541)</f>
        <v>1</v>
      </c>
      <c r="U541" s="67">
        <f>SUM(D541:F541,L541:N541)</f>
        <v>0</v>
      </c>
      <c r="V541" s="64">
        <f>SUM(G541:J541,O541:R541)</f>
        <v>1</v>
      </c>
      <c r="W541" s="67">
        <f>SUM(S541:T541)</f>
        <v>1</v>
      </c>
    </row>
    <row r="542" ht="19" customHeight="1">
      <c r="A542" s="162"/>
      <c r="B542" s="184">
        <v>39221.843055555553</v>
      </c>
      <c r="C542" s="189"/>
      <c r="D542" s="190"/>
      <c r="E542" s="190"/>
      <c r="F542" s="190"/>
      <c r="G542" s="188"/>
      <c r="H542" s="188"/>
      <c r="I542" s="188"/>
      <c r="J542" s="188"/>
      <c r="K542" s="189"/>
      <c r="L542" s="190"/>
      <c r="M542" s="190"/>
      <c r="N542" s="190"/>
      <c r="O542" s="198"/>
      <c r="P542" s="188">
        <v>1</v>
      </c>
      <c r="Q542" s="188"/>
      <c r="R542" s="188"/>
      <c r="S542" s="67">
        <f>SUM(C542:J542)</f>
        <v>0</v>
      </c>
      <c r="T542" s="64">
        <f>SUM(K542:R542)</f>
        <v>1</v>
      </c>
      <c r="U542" s="67">
        <f>SUM(D542:F542,L542:N542)</f>
        <v>0</v>
      </c>
      <c r="V542" s="64">
        <f>SUM(G542:J542,O542:R542)</f>
        <v>1</v>
      </c>
      <c r="W542" s="67">
        <f>SUM(S542:T542)</f>
        <v>1</v>
      </c>
    </row>
    <row r="543" ht="19" customHeight="1">
      <c r="A543" s="162"/>
      <c r="B543" s="184">
        <v>39221.845138888886</v>
      </c>
      <c r="C543" s="189"/>
      <c r="D543" s="190"/>
      <c r="E543" s="190"/>
      <c r="F543" s="190"/>
      <c r="G543" s="188">
        <v>1</v>
      </c>
      <c r="H543" s="188"/>
      <c r="I543" s="188"/>
      <c r="J543" s="188"/>
      <c r="K543" s="189"/>
      <c r="L543" s="197"/>
      <c r="M543" s="190"/>
      <c r="N543" s="190"/>
      <c r="O543" s="188"/>
      <c r="P543" s="188">
        <v>1</v>
      </c>
      <c r="Q543" s="188"/>
      <c r="R543" s="188"/>
      <c r="S543" s="67">
        <f>SUM(C543:J543)</f>
        <v>1</v>
      </c>
      <c r="T543" s="64">
        <f>SUM(K543:R543)</f>
        <v>1</v>
      </c>
      <c r="U543" s="64">
        <f>SUM(D543:F543,L543:N543)</f>
        <v>0</v>
      </c>
      <c r="V543" s="67">
        <f>SUM(G543:J543,O543:R543)</f>
        <v>2</v>
      </c>
      <c r="W543" s="67">
        <f>SUM(S543:T543)</f>
        <v>2</v>
      </c>
    </row>
    <row r="544" ht="19" customHeight="1">
      <c r="A544" s="162"/>
      <c r="B544" s="184">
        <v>39221.85625</v>
      </c>
      <c r="C544" s="189"/>
      <c r="D544" s="190"/>
      <c r="E544" s="190"/>
      <c r="F544" s="190"/>
      <c r="G544" s="198">
        <v>1</v>
      </c>
      <c r="H544" s="188"/>
      <c r="I544" s="188"/>
      <c r="J544" s="188"/>
      <c r="K544" s="189"/>
      <c r="L544" s="190">
        <v>1</v>
      </c>
      <c r="M544" s="190"/>
      <c r="N544" s="190"/>
      <c r="O544" s="188"/>
      <c r="P544" s="188"/>
      <c r="Q544" s="188"/>
      <c r="R544" s="188"/>
      <c r="S544" s="67">
        <f>SUM(C544:J544)</f>
        <v>1</v>
      </c>
      <c r="T544" s="67">
        <f>SUM(K544:R544)</f>
        <v>1</v>
      </c>
      <c r="U544" s="67">
        <f>SUM(D544:F544,L544:N544)</f>
        <v>1</v>
      </c>
      <c r="V544" s="64">
        <f>SUM(G544:J544,O544:R544)</f>
        <v>1</v>
      </c>
      <c r="W544" s="67">
        <f>SUM(S544:T544)</f>
        <v>2</v>
      </c>
    </row>
    <row r="545" ht="19" customHeight="1">
      <c r="A545" s="162"/>
      <c r="B545" s="184">
        <v>39221.871527777781</v>
      </c>
      <c r="C545" s="189"/>
      <c r="D545" s="190"/>
      <c r="E545" s="190"/>
      <c r="F545" s="190"/>
      <c r="G545" s="198">
        <v>1</v>
      </c>
      <c r="H545" s="188"/>
      <c r="I545" s="188"/>
      <c r="J545" s="198"/>
      <c r="K545" s="189"/>
      <c r="L545" s="190"/>
      <c r="M545" s="190"/>
      <c r="N545" s="190"/>
      <c r="O545" s="188"/>
      <c r="P545" s="198"/>
      <c r="Q545" s="188"/>
      <c r="R545" s="188"/>
      <c r="S545" s="67">
        <f>SUM(C545:J545)</f>
        <v>1</v>
      </c>
      <c r="T545" s="67">
        <f>SUM(K545:R545)</f>
        <v>0</v>
      </c>
      <c r="U545" s="67">
        <f>SUM(D545:F545,L545:N545)</f>
        <v>0</v>
      </c>
      <c r="V545" s="64">
        <f>SUM(G545:J545,O545:R545)</f>
        <v>1</v>
      </c>
      <c r="W545" s="67">
        <f>SUM(S545:T545)</f>
        <v>1</v>
      </c>
    </row>
    <row r="546" ht="19" customHeight="1">
      <c r="A546" s="162"/>
      <c r="B546" s="184">
        <v>39221.877777777780</v>
      </c>
      <c r="C546" s="189"/>
      <c r="D546" s="197"/>
      <c r="E546" s="190"/>
      <c r="F546" s="190"/>
      <c r="G546" s="188"/>
      <c r="H546" s="188"/>
      <c r="I546" s="188"/>
      <c r="J546" s="188"/>
      <c r="K546" s="189"/>
      <c r="L546" s="190"/>
      <c r="M546" s="190"/>
      <c r="N546" s="190"/>
      <c r="O546" s="188">
        <v>1</v>
      </c>
      <c r="P546" s="188"/>
      <c r="Q546" s="188"/>
      <c r="R546" s="188"/>
      <c r="S546" s="67">
        <f>SUM(C546:J546)</f>
        <v>0</v>
      </c>
      <c r="T546" s="67">
        <f>SUM(K546:R546)</f>
        <v>1</v>
      </c>
      <c r="U546" s="64">
        <f>SUM(D546:F546,L546:N546)</f>
        <v>0</v>
      </c>
      <c r="V546" s="67">
        <f>SUM(G546:J546,O546:R546)</f>
        <v>1</v>
      </c>
      <c r="W546" s="67">
        <f>SUM(S546:T546)</f>
        <v>1</v>
      </c>
    </row>
    <row r="547" ht="19" customHeight="1">
      <c r="A547" s="162"/>
      <c r="B547" t="s" s="161">
        <v>263</v>
      </c>
      <c r="C547" t="s" s="189">
        <v>276</v>
      </c>
      <c r="D547" s="190">
        <f>SUM(D540:D546)</f>
        <v>0</v>
      </c>
      <c r="E547" s="190">
        <f>SUM(E540:E546)</f>
        <v>0</v>
      </c>
      <c r="F547" s="190">
        <f>SUM(F540:F546)</f>
        <v>0</v>
      </c>
      <c r="G547" s="198">
        <f>SUM(G540:G546)</f>
        <v>3</v>
      </c>
      <c r="H547" s="188">
        <f>SUM(H540:H546)</f>
        <v>0</v>
      </c>
      <c r="I547" s="188">
        <f>SUM(I540:I546)</f>
        <v>0</v>
      </c>
      <c r="J547" s="188">
        <f>SUM(J540:J546)</f>
        <v>0</v>
      </c>
      <c r="K547" t="s" s="189">
        <v>276</v>
      </c>
      <c r="L547" s="197">
        <f>SUM(L540:L546)</f>
        <v>1</v>
      </c>
      <c r="M547" s="190">
        <f>SUM(M540:M546)</f>
        <v>0</v>
      </c>
      <c r="N547" s="190">
        <f>SUM(N540:N546)</f>
        <v>0</v>
      </c>
      <c r="O547" s="188">
        <f>SUM(O540:O546)</f>
        <v>2</v>
      </c>
      <c r="P547" s="188">
        <f>SUM(P540:P546)</f>
        <v>2</v>
      </c>
      <c r="Q547" s="198">
        <f>SUM(Q540:Q546)</f>
        <v>0</v>
      </c>
      <c r="R547" s="188">
        <f>SUM(R540:R546)</f>
        <v>0</v>
      </c>
      <c r="S547" t="s" s="67">
        <v>276</v>
      </c>
      <c r="T547" t="s" s="67">
        <v>276</v>
      </c>
      <c r="U547" t="s" s="67">
        <v>276</v>
      </c>
      <c r="V547" t="s" s="67">
        <v>276</v>
      </c>
      <c r="W547" t="s" s="67">
        <v>276</v>
      </c>
    </row>
    <row r="548" ht="19" customHeight="1">
      <c r="A548" s="162"/>
      <c r="B548" s="161"/>
      <c r="C548" s="189">
        <f>SUM(C540:C546)</f>
        <v>0</v>
      </c>
      <c r="D548" s="190">
        <f>SUM(D547:F547)</f>
        <v>0</v>
      </c>
      <c r="E548" s="10"/>
      <c r="F548" s="10"/>
      <c r="G548" s="198">
        <f>SUM(G547:J547)</f>
        <v>3</v>
      </c>
      <c r="H548" s="10"/>
      <c r="I548" s="10"/>
      <c r="J548" s="10"/>
      <c r="K548" s="189">
        <f>SUM(K540:K546)</f>
        <v>0</v>
      </c>
      <c r="L548" s="197">
        <f>SUM(L547:N547)</f>
        <v>1</v>
      </c>
      <c r="M548" s="10"/>
      <c r="N548" s="10"/>
      <c r="O548" s="198">
        <f>SUM(O547:R547)</f>
        <v>4</v>
      </c>
      <c r="P548" s="10"/>
      <c r="Q548" s="10"/>
      <c r="R548" s="10"/>
      <c r="S548" s="67">
        <f>SUM(C548:I548)</f>
        <v>3</v>
      </c>
      <c r="T548" s="64">
        <f>SUM(K548:P548)</f>
        <v>5</v>
      </c>
      <c r="U548" s="64">
        <f>SUM(U540:U546)</f>
        <v>1</v>
      </c>
      <c r="V548" s="64">
        <f>SUM(V540:V546)</f>
        <v>7</v>
      </c>
      <c r="W548" s="67">
        <f>SUM(S548:T548)</f>
        <v>8</v>
      </c>
    </row>
    <row r="549" ht="19" customHeight="1">
      <c r="A549" s="162"/>
      <c r="B549" t="s" s="67">
        <v>278</v>
      </c>
      <c r="C549" s="189"/>
      <c r="D549" s="194">
        <f>'Sheet 1 - Production Sheet'!$AI$104+D548</f>
        <v>3.261578604044358</v>
      </c>
      <c r="E549" s="10"/>
      <c r="F549" s="10"/>
      <c r="G549" s="188"/>
      <c r="H549" s="188"/>
      <c r="I549" s="188"/>
      <c r="J549" s="188"/>
      <c r="K549" s="189"/>
      <c r="L549" s="194">
        <f>'Sheet 1 - Production Sheet'!$AI$104+L548</f>
        <v>4.261578604044358</v>
      </c>
      <c r="M549" s="10"/>
      <c r="N549" s="10"/>
      <c r="O549" s="188"/>
      <c r="P549" s="188"/>
      <c r="Q549" s="188"/>
      <c r="R549" s="188"/>
      <c r="S549" s="195">
        <f>'Sheet 1 - Production Sheet'!$AI$104+S548</f>
        <v>6.261578604044358</v>
      </c>
      <c r="T549" s="195">
        <f>'Sheet 1 - Production Sheet'!$AI$104+T548</f>
        <v>8.261578604044358</v>
      </c>
      <c r="U549" s="195">
        <f>'Sheet 1 - Production Sheet'!$AZ$104+U548</f>
        <v>7.523157208088715</v>
      </c>
      <c r="V549" s="67"/>
      <c r="W549" s="195">
        <f>'Sheet 1 - Production Sheet'!$AZ$104+W548</f>
        <v>14.52315720808872</v>
      </c>
    </row>
    <row r="550" ht="19" customHeight="1">
      <c r="A550" s="162"/>
      <c r="B550" t="s" s="67">
        <v>279</v>
      </c>
      <c r="C550" s="189"/>
      <c r="D550" s="194">
        <f>'Sheet 1 - Production Sheet'!$AI$103+D548</f>
        <v>1.956947162426614</v>
      </c>
      <c r="E550" s="10"/>
      <c r="F550" s="10"/>
      <c r="G550" s="188"/>
      <c r="H550" s="188"/>
      <c r="I550" s="188"/>
      <c r="J550" s="188"/>
      <c r="K550" s="189"/>
      <c r="L550" s="194">
        <f>'Sheet 1 - Production Sheet'!$AI$103+L548</f>
        <v>2.956947162426614</v>
      </c>
      <c r="M550" s="10"/>
      <c r="N550" s="10"/>
      <c r="O550" s="188"/>
      <c r="P550" s="188"/>
      <c r="Q550" s="188"/>
      <c r="R550" s="188"/>
      <c r="S550" s="195">
        <f>'Sheet 1 - Production Sheet'!$AI$103+S548</f>
        <v>4.956947162426614</v>
      </c>
      <c r="T550" s="195">
        <f>'Sheet 1 - Production Sheet'!$AI$103+T548</f>
        <v>6.956947162426614</v>
      </c>
      <c r="U550" s="195">
        <f>'Sheet 1 - Production Sheet'!$AZ$103+U548</f>
        <v>4.913894324853228</v>
      </c>
      <c r="V550" s="67"/>
      <c r="W550" s="195">
        <f>'Sheet 1 - Production Sheet'!$AZ$103+W548</f>
        <v>11.91389432485323</v>
      </c>
    </row>
    <row r="551" ht="19" customHeight="1">
      <c r="A551" s="162"/>
      <c r="B551" t="s" s="67">
        <v>280</v>
      </c>
      <c r="C551" s="189"/>
      <c r="D551" s="196">
        <f>'Sheet 1 - Production Sheet'!$AI$104/D548</f>
      </c>
      <c r="E551" s="10"/>
      <c r="F551" s="10"/>
      <c r="G551" s="188"/>
      <c r="H551" s="188"/>
      <c r="I551" s="188"/>
      <c r="J551" s="188"/>
      <c r="K551" s="189"/>
      <c r="L551" s="196">
        <f>'Sheet 1 - Production Sheet'!$AI$104/L548</f>
        <v>3.261578604044358</v>
      </c>
      <c r="M551" s="10"/>
      <c r="N551" s="10"/>
      <c r="O551" s="188"/>
      <c r="P551" s="188"/>
      <c r="Q551" s="188"/>
      <c r="R551" s="188"/>
      <c r="S551" s="66">
        <f>'Sheet 1 - Production Sheet'!$AI$104/S548</f>
        <v>1.087192868014786</v>
      </c>
      <c r="T551" s="66">
        <f>'Sheet 1 - Production Sheet'!$AI$104/T548</f>
        <v>0.6523157208088716</v>
      </c>
      <c r="U551" s="66">
        <f>'Sheet 1 - Production Sheet'!$AZ$104/U548</f>
        <v>6.523157208088715</v>
      </c>
      <c r="V551" s="67"/>
      <c r="W551" s="66">
        <f>'Sheet 1 - Production Sheet'!$AZ$104/W548</f>
        <v>0.8153946510110894</v>
      </c>
    </row>
    <row r="552" ht="19" customHeight="1">
      <c r="A552" s="162"/>
      <c r="B552" t="s" s="67">
        <v>281</v>
      </c>
      <c r="C552" s="189"/>
      <c r="D552" s="196">
        <f>'Sheet 1 - Production Sheet'!$AI$103/D548</f>
      </c>
      <c r="E552" s="10"/>
      <c r="F552" s="10"/>
      <c r="G552" s="188"/>
      <c r="H552" s="188"/>
      <c r="I552" s="188"/>
      <c r="J552" s="188"/>
      <c r="K552" s="189"/>
      <c r="L552" s="196">
        <f>'Sheet 1 - Production Sheet'!$AI$103/L548</f>
        <v>1.956947162426614</v>
      </c>
      <c r="M552" s="10"/>
      <c r="N552" s="10"/>
      <c r="O552" s="188"/>
      <c r="P552" s="188"/>
      <c r="Q552" s="188"/>
      <c r="R552" s="188"/>
      <c r="S552" s="66">
        <f>'Sheet 1 - Production Sheet'!$AI$103/S548</f>
        <v>0.6523157208088713</v>
      </c>
      <c r="T552" s="66">
        <f>'Sheet 1 - Production Sheet'!$AI$103/T548</f>
        <v>0.3913894324853228</v>
      </c>
      <c r="U552" s="66">
        <f>'Sheet 1 - Production Sheet'!$AZ$103/U548</f>
        <v>3.913894324853228</v>
      </c>
      <c r="V552" s="67"/>
      <c r="W552" s="66">
        <f>'Sheet 1 - Production Sheet'!$AZ$103/W548</f>
        <v>0.4892367906066535</v>
      </c>
    </row>
    <row r="553" ht="30" customHeight="1">
      <c r="A553" s="162"/>
      <c r="B553" s="163"/>
      <c r="C553" s="164"/>
      <c r="D553" s="10"/>
      <c r="E553" s="10"/>
      <c r="F553" s="10"/>
      <c r="G553" s="10"/>
      <c r="H553" s="10"/>
      <c r="I553" s="10"/>
      <c r="J553" s="10"/>
      <c r="K553" s="164"/>
      <c r="L553" s="10"/>
      <c r="M553" s="10"/>
      <c r="N553" s="10"/>
      <c r="O553" s="10"/>
      <c r="P553" s="10"/>
      <c r="Q553" s="10"/>
      <c r="R553" s="10"/>
      <c r="S553" s="47"/>
      <c r="T553" s="47"/>
      <c r="U553" s="47"/>
      <c r="V553" s="47"/>
      <c r="W553" s="47"/>
    </row>
    <row r="554" ht="19" customHeight="1">
      <c r="A554" s="162"/>
      <c r="B554" s="67"/>
      <c r="C554" s="189"/>
      <c r="D554" s="196"/>
      <c r="E554" s="10"/>
      <c r="F554" s="10"/>
      <c r="G554" s="188"/>
      <c r="H554" s="188"/>
      <c r="I554" s="188"/>
      <c r="J554" s="188"/>
      <c r="K554" s="189"/>
      <c r="L554" s="196"/>
      <c r="M554" s="10"/>
      <c r="N554" s="10"/>
      <c r="O554" s="188"/>
      <c r="P554" s="188"/>
      <c r="Q554" s="188"/>
      <c r="R554" s="188"/>
      <c r="S554" s="66"/>
      <c r="T554" s="66"/>
      <c r="U554" s="66"/>
      <c r="V554" s="67"/>
      <c r="W554" s="66"/>
    </row>
  </sheetData>
  <mergeCells count="449">
    <mergeCell ref="B2:W2"/>
    <mergeCell ref="O60:R60"/>
    <mergeCell ref="C5:J5"/>
    <mergeCell ref="C394:J394"/>
    <mergeCell ref="L60:N60"/>
    <mergeCell ref="K5:R5"/>
    <mergeCell ref="D395:F395"/>
    <mergeCell ref="G395:J395"/>
    <mergeCell ref="L395:N395"/>
    <mergeCell ref="D275:F275"/>
    <mergeCell ref="O395:R395"/>
    <mergeCell ref="L424:N424"/>
    <mergeCell ref="O424:R424"/>
    <mergeCell ref="L29:N29"/>
    <mergeCell ref="L418:N418"/>
    <mergeCell ref="O29:R29"/>
    <mergeCell ref="O418:R418"/>
    <mergeCell ref="L82:N82"/>
    <mergeCell ref="G275:J275"/>
    <mergeCell ref="L471:N471"/>
    <mergeCell ref="L30:N30"/>
    <mergeCell ref="G223:J223"/>
    <mergeCell ref="L419:N419"/>
    <mergeCell ref="O30:R30"/>
    <mergeCell ref="G217:J217"/>
    <mergeCell ref="L83:N83"/>
    <mergeCell ref="L31:N31"/>
    <mergeCell ref="L420:N420"/>
    <mergeCell ref="O31:R31"/>
    <mergeCell ref="D33:F33"/>
    <mergeCell ref="O159:R159"/>
    <mergeCell ref="D422:F422"/>
    <mergeCell ref="O548:R548"/>
    <mergeCell ref="D79:F79"/>
    <mergeCell ref="D468:F468"/>
    <mergeCell ref="L85:N85"/>
    <mergeCell ref="L422:N422"/>
    <mergeCell ref="L79:N79"/>
    <mergeCell ref="L468:N468"/>
    <mergeCell ref="D83:F83"/>
    <mergeCell ref="G30:J30"/>
    <mergeCell ref="G424:J424"/>
    <mergeCell ref="D81:F81"/>
    <mergeCell ref="L218:N218"/>
    <mergeCell ref="K338:R338"/>
    <mergeCell ref="L421:N421"/>
    <mergeCell ref="G6:J6"/>
    <mergeCell ref="G60:J60"/>
    <mergeCell ref="O218:R218"/>
    <mergeCell ref="D335:F335"/>
    <mergeCell ref="L219:N219"/>
    <mergeCell ref="D450:F450"/>
    <mergeCell ref="G61:J61"/>
    <mergeCell ref="O219:R219"/>
    <mergeCell ref="D107:F107"/>
    <mergeCell ref="L113:N113"/>
    <mergeCell ref="L61:N61"/>
    <mergeCell ref="L450:N450"/>
    <mergeCell ref="G35:J35"/>
    <mergeCell ref="O61:R61"/>
    <mergeCell ref="L107:N107"/>
    <mergeCell ref="K394:R394"/>
    <mergeCell ref="G62:J62"/>
    <mergeCell ref="O220:R220"/>
    <mergeCell ref="D489:F489"/>
    <mergeCell ref="K65:R65"/>
    <mergeCell ref="D108:F108"/>
    <mergeCell ref="O62:R62"/>
    <mergeCell ref="L489:N489"/>
    <mergeCell ref="D109:F109"/>
    <mergeCell ref="L109:N109"/>
    <mergeCell ref="G453:J453"/>
    <mergeCell ref="L81:N81"/>
    <mergeCell ref="G64:J64"/>
    <mergeCell ref="D491:F491"/>
    <mergeCell ref="D110:F110"/>
    <mergeCell ref="L110:N110"/>
    <mergeCell ref="C65:J65"/>
    <mergeCell ref="G79:J79"/>
    <mergeCell ref="L275:N275"/>
    <mergeCell ref="L131:N131"/>
    <mergeCell ref="D362:F362"/>
    <mergeCell ref="O79:R79"/>
    <mergeCell ref="D80:F80"/>
    <mergeCell ref="D469:F469"/>
    <mergeCell ref="L495:N495"/>
    <mergeCell ref="G80:J80"/>
    <mergeCell ref="L276:N276"/>
    <mergeCell ref="O80:R80"/>
    <mergeCell ref="O188:R188"/>
    <mergeCell ref="D62:F62"/>
    <mergeCell ref="G311:J311"/>
    <mergeCell ref="L220:N220"/>
    <mergeCell ref="D451:F451"/>
    <mergeCell ref="K84:R84"/>
    <mergeCell ref="L133:N133"/>
    <mergeCell ref="D364:F364"/>
    <mergeCell ref="O81:R81"/>
    <mergeCell ref="D82:F82"/>
    <mergeCell ref="D471:F471"/>
    <mergeCell ref="G82:J82"/>
    <mergeCell ref="C537:J537"/>
    <mergeCell ref="O82:R82"/>
    <mergeCell ref="K537:R537"/>
    <mergeCell ref="D129:F129"/>
    <mergeCell ref="L6:N6"/>
    <mergeCell ref="L135:N135"/>
    <mergeCell ref="L129:N129"/>
    <mergeCell ref="C84:J84"/>
    <mergeCell ref="D133:F133"/>
    <mergeCell ref="D85:F85"/>
    <mergeCell ref="D131:F131"/>
    <mergeCell ref="O251:R251"/>
    <mergeCell ref="G110:J110"/>
    <mergeCell ref="L306:N306"/>
    <mergeCell ref="D156:F156"/>
    <mergeCell ref="L33:N33"/>
    <mergeCell ref="O110:R110"/>
    <mergeCell ref="D111:F111"/>
    <mergeCell ref="D157:F157"/>
    <mergeCell ref="L111:N111"/>
    <mergeCell ref="L157:N157"/>
    <mergeCell ref="C112:J112"/>
    <mergeCell ref="O275:R275"/>
    <mergeCell ref="O281:R281"/>
    <mergeCell ref="D155:F155"/>
    <mergeCell ref="L32:N32"/>
    <mergeCell ref="D113:F113"/>
    <mergeCell ref="G113:J113"/>
    <mergeCell ref="C34:J34"/>
    <mergeCell ref="L309:N309"/>
    <mergeCell ref="C423:J423"/>
    <mergeCell ref="G129:J129"/>
    <mergeCell ref="O6:R6"/>
    <mergeCell ref="O135:R135"/>
    <mergeCell ref="D3:F3"/>
    <mergeCell ref="O129:R129"/>
    <mergeCell ref="D130:F130"/>
    <mergeCell ref="G130:J130"/>
    <mergeCell ref="L130:N130"/>
    <mergeCell ref="D361:F361"/>
    <mergeCell ref="D4:F4"/>
    <mergeCell ref="O130:R130"/>
    <mergeCell ref="G361:J361"/>
    <mergeCell ref="G131:J131"/>
    <mergeCell ref="O131:R131"/>
    <mergeCell ref="D132:F132"/>
    <mergeCell ref="G132:J132"/>
    <mergeCell ref="D6:F6"/>
    <mergeCell ref="O132:R132"/>
    <mergeCell ref="L548:N548"/>
    <mergeCell ref="G133:J133"/>
    <mergeCell ref="L159:N159"/>
    <mergeCell ref="D390:F390"/>
    <mergeCell ref="O133:R133"/>
    <mergeCell ref="D217:F217"/>
    <mergeCell ref="C134:J134"/>
    <mergeCell ref="D251:F251"/>
    <mergeCell ref="D31:F31"/>
    <mergeCell ref="O157:R157"/>
    <mergeCell ref="L189:N189"/>
    <mergeCell ref="D420:F420"/>
    <mergeCell ref="D135:F135"/>
    <mergeCell ref="L550:N550"/>
    <mergeCell ref="G135:J135"/>
    <mergeCell ref="L161:N161"/>
    <mergeCell ref="D392:F392"/>
    <mergeCell ref="G155:J155"/>
    <mergeCell ref="O32:R32"/>
    <mergeCell ref="D35:F35"/>
    <mergeCell ref="O161:R161"/>
    <mergeCell ref="D29:F29"/>
    <mergeCell ref="O155:R155"/>
    <mergeCell ref="D424:F424"/>
    <mergeCell ref="G156:J156"/>
    <mergeCell ref="O33:R33"/>
    <mergeCell ref="G157:J157"/>
    <mergeCell ref="K160:R160"/>
    <mergeCell ref="G81:J81"/>
    <mergeCell ref="L277:N277"/>
    <mergeCell ref="D158:F158"/>
    <mergeCell ref="L35:N35"/>
    <mergeCell ref="G158:J158"/>
    <mergeCell ref="O35:R35"/>
    <mergeCell ref="D389:F389"/>
    <mergeCell ref="O515:R515"/>
    <mergeCell ref="C160:J160"/>
    <mergeCell ref="D277:F277"/>
    <mergeCell ref="G161:J161"/>
    <mergeCell ref="D186:F186"/>
    <mergeCell ref="L63:N63"/>
    <mergeCell ref="L192:N192"/>
    <mergeCell ref="O63:R63"/>
    <mergeCell ref="G186:J186"/>
    <mergeCell ref="L490:N490"/>
    <mergeCell ref="D66:F66"/>
    <mergeCell ref="O192:R192"/>
    <mergeCell ref="L453:N453"/>
    <mergeCell ref="D187:F187"/>
    <mergeCell ref="L64:N64"/>
    <mergeCell ref="O64:R64"/>
    <mergeCell ref="G187:J187"/>
    <mergeCell ref="D61:F61"/>
    <mergeCell ref="O187:R187"/>
    <mergeCell ref="G29:J29"/>
    <mergeCell ref="G418:J418"/>
    <mergeCell ref="D188:F188"/>
    <mergeCell ref="G188:J188"/>
    <mergeCell ref="K191:R191"/>
    <mergeCell ref="L308:N308"/>
    <mergeCell ref="D30:F30"/>
    <mergeCell ref="O156:R156"/>
    <mergeCell ref="D311:F311"/>
    <mergeCell ref="L188:N188"/>
    <mergeCell ref="D419:F419"/>
    <mergeCell ref="D189:F189"/>
    <mergeCell ref="L66:N66"/>
    <mergeCell ref="O66:R66"/>
    <mergeCell ref="G189:J189"/>
    <mergeCell ref="G31:J31"/>
    <mergeCell ref="D63:F63"/>
    <mergeCell ref="O189:R189"/>
    <mergeCell ref="O158:R158"/>
    <mergeCell ref="G281:J281"/>
    <mergeCell ref="D32:F32"/>
    <mergeCell ref="L190:N190"/>
    <mergeCell ref="C338:J338"/>
    <mergeCell ref="D421:F421"/>
    <mergeCell ref="L447:N447"/>
    <mergeCell ref="G32:J32"/>
    <mergeCell ref="D64:F64"/>
    <mergeCell ref="O190:R190"/>
    <mergeCell ref="G192:J192"/>
    <mergeCell ref="K134:R134"/>
    <mergeCell ref="L217:N217"/>
    <mergeCell ref="D448:F448"/>
    <mergeCell ref="D453:F453"/>
    <mergeCell ref="K494:R494"/>
    <mergeCell ref="O217:R217"/>
    <mergeCell ref="D218:F218"/>
    <mergeCell ref="G218:J218"/>
    <mergeCell ref="O339:R339"/>
    <mergeCell ref="D219:F219"/>
    <mergeCell ref="D221:F221"/>
    <mergeCell ref="D308:F308"/>
    <mergeCell ref="C191:J191"/>
    <mergeCell ref="L466:N466"/>
    <mergeCell ref="K553:R553"/>
    <mergeCell ref="G221:J221"/>
    <mergeCell ref="G85:J85"/>
    <mergeCell ref="L281:N281"/>
    <mergeCell ref="L389:N389"/>
    <mergeCell ref="D512:F512"/>
    <mergeCell ref="G219:J219"/>
    <mergeCell ref="G532:J532"/>
    <mergeCell ref="L339:N339"/>
    <mergeCell ref="L305:N305"/>
    <mergeCell ref="K222:R222"/>
    <mergeCell ref="D223:F223"/>
    <mergeCell ref="L223:N223"/>
    <mergeCell ref="D492:F492"/>
    <mergeCell ref="O223:R223"/>
    <mergeCell ref="D245:F245"/>
    <mergeCell ref="G245:J245"/>
    <mergeCell ref="L245:N245"/>
    <mergeCell ref="O245:R245"/>
    <mergeCell ref="G495:J495"/>
    <mergeCell ref="D246:F246"/>
    <mergeCell ref="D533:F533"/>
    <mergeCell ref="O495:R495"/>
    <mergeCell ref="L246:N246"/>
    <mergeCell ref="D247:F247"/>
    <mergeCell ref="O367:R367"/>
    <mergeCell ref="L247:N247"/>
    <mergeCell ref="L248:N248"/>
    <mergeCell ref="L249:N249"/>
    <mergeCell ref="L493:N493"/>
    <mergeCell ref="G109:J109"/>
    <mergeCell ref="D536:F536"/>
    <mergeCell ref="D333:F333"/>
    <mergeCell ref="C250:J250"/>
    <mergeCell ref="D367:F367"/>
    <mergeCell ref="G63:J63"/>
    <mergeCell ref="O221:R221"/>
    <mergeCell ref="L367:N367"/>
    <mergeCell ref="D490:F490"/>
    <mergeCell ref="G251:J251"/>
    <mergeCell ref="D248:F248"/>
    <mergeCell ref="D276:F276"/>
    <mergeCell ref="L155:N155"/>
    <mergeCell ref="D278:F278"/>
    <mergeCell ref="L156:N156"/>
    <mergeCell ref="D279:F279"/>
    <mergeCell ref="L513:N513"/>
    <mergeCell ref="C553:J553"/>
    <mergeCell ref="L158:N158"/>
    <mergeCell ref="D281:F281"/>
    <mergeCell ref="L108:N108"/>
    <mergeCell ref="O465:R465"/>
    <mergeCell ref="D339:F339"/>
    <mergeCell ref="D305:F305"/>
    <mergeCell ref="C222:J222"/>
    <mergeCell ref="D306:F306"/>
    <mergeCell ref="L465:N465"/>
    <mergeCell ref="D307:F307"/>
    <mergeCell ref="G220:J220"/>
    <mergeCell ref="L186:N186"/>
    <mergeCell ref="D309:F309"/>
    <mergeCell ref="L467:N467"/>
    <mergeCell ref="G190:J190"/>
    <mergeCell ref="L393:N393"/>
    <mergeCell ref="K310:R310"/>
    <mergeCell ref="O389:R389"/>
    <mergeCell ref="L311:N311"/>
    <mergeCell ref="G305:J305"/>
    <mergeCell ref="L62:N62"/>
    <mergeCell ref="O311:R311"/>
    <mergeCell ref="K250:R250"/>
    <mergeCell ref="L333:N333"/>
    <mergeCell ref="O333:R333"/>
    <mergeCell ref="D334:F334"/>
    <mergeCell ref="L492:N492"/>
    <mergeCell ref="L334:N334"/>
    <mergeCell ref="L336:N336"/>
    <mergeCell ref="L337:N337"/>
    <mergeCell ref="L363:N363"/>
    <mergeCell ref="K280:R280"/>
    <mergeCell ref="D365:F365"/>
    <mergeCell ref="D449:F449"/>
    <mergeCell ref="C366:J366"/>
    <mergeCell ref="L221:N221"/>
    <mergeCell ref="O186:R186"/>
    <mergeCell ref="D60:F60"/>
    <mergeCell ref="K366:R366"/>
    <mergeCell ref="L449:N449"/>
    <mergeCell ref="D220:F220"/>
    <mergeCell ref="G367:J367"/>
    <mergeCell ref="D190:F190"/>
    <mergeCell ref="D513:F513"/>
    <mergeCell ref="L390:N390"/>
    <mergeCell ref="L392:N392"/>
    <mergeCell ref="D515:F515"/>
    <mergeCell ref="D447:F447"/>
    <mergeCell ref="D249:F249"/>
    <mergeCell ref="L451:N451"/>
    <mergeCell ref="G33:J33"/>
    <mergeCell ref="L448:N448"/>
    <mergeCell ref="D535:F535"/>
    <mergeCell ref="C452:J452"/>
    <mergeCell ref="K112:R112"/>
    <mergeCell ref="D465:F465"/>
    <mergeCell ref="D466:F466"/>
    <mergeCell ref="D467:F467"/>
    <mergeCell ref="C470:J470"/>
    <mergeCell ref="K470:R470"/>
    <mergeCell ref="L533:N533"/>
    <mergeCell ref="G108:J108"/>
    <mergeCell ref="K34:R34"/>
    <mergeCell ref="G489:J489"/>
    <mergeCell ref="O113:R113"/>
    <mergeCell ref="K423:R423"/>
    <mergeCell ref="D336:F336"/>
    <mergeCell ref="O108:R108"/>
    <mergeCell ref="G339:J339"/>
    <mergeCell ref="K452:R452"/>
    <mergeCell ref="L535:N535"/>
    <mergeCell ref="D363:F363"/>
    <mergeCell ref="C280:J280"/>
    <mergeCell ref="O489:R489"/>
    <mergeCell ref="L335:N335"/>
    <mergeCell ref="L132:N132"/>
    <mergeCell ref="G447:J447"/>
    <mergeCell ref="G66:J66"/>
    <mergeCell ref="D493:F493"/>
    <mergeCell ref="O447:R447"/>
    <mergeCell ref="D495:F495"/>
    <mergeCell ref="G509:J509"/>
    <mergeCell ref="O471:R471"/>
    <mergeCell ref="L509:N509"/>
    <mergeCell ref="G83:J83"/>
    <mergeCell ref="L279:N279"/>
    <mergeCell ref="D510:F510"/>
    <mergeCell ref="L80:N80"/>
    <mergeCell ref="L469:N469"/>
    <mergeCell ref="O83:R83"/>
    <mergeCell ref="L510:N510"/>
    <mergeCell ref="G465:J465"/>
    <mergeCell ref="D511:F511"/>
    <mergeCell ref="L511:N511"/>
    <mergeCell ref="O85:R85"/>
    <mergeCell ref="L512:N512"/>
    <mergeCell ref="L251:N251"/>
    <mergeCell ref="C514:J514"/>
    <mergeCell ref="K514:R514"/>
    <mergeCell ref="G515:J515"/>
    <mergeCell ref="L278:N278"/>
    <mergeCell ref="G471:J471"/>
    <mergeCell ref="D509:F509"/>
    <mergeCell ref="L515:N515"/>
    <mergeCell ref="O453:R453"/>
    <mergeCell ref="L491:N491"/>
    <mergeCell ref="L532:N532"/>
    <mergeCell ref="G333:J333"/>
    <mergeCell ref="O532:R532"/>
    <mergeCell ref="G107:J107"/>
    <mergeCell ref="D534:F534"/>
    <mergeCell ref="O107:R107"/>
    <mergeCell ref="L534:N534"/>
    <mergeCell ref="D337:F337"/>
    <mergeCell ref="O109:R109"/>
    <mergeCell ref="L536:N536"/>
    <mergeCell ref="O509:R509"/>
    <mergeCell ref="O305:R305"/>
    <mergeCell ref="G111:J111"/>
    <mergeCell ref="L307:N307"/>
    <mergeCell ref="D538:F538"/>
    <mergeCell ref="D393:F393"/>
    <mergeCell ref="C310:J310"/>
    <mergeCell ref="G389:J389"/>
    <mergeCell ref="L549:N549"/>
    <mergeCell ref="D391:F391"/>
    <mergeCell ref="G538:J538"/>
    <mergeCell ref="D532:F532"/>
    <mergeCell ref="O111:R111"/>
    <mergeCell ref="L538:N538"/>
    <mergeCell ref="D192:F192"/>
    <mergeCell ref="L391:N391"/>
    <mergeCell ref="L187:N187"/>
    <mergeCell ref="D418:F418"/>
    <mergeCell ref="O538:R538"/>
    <mergeCell ref="O361:R361"/>
    <mergeCell ref="G159:J159"/>
    <mergeCell ref="G548:J548"/>
    <mergeCell ref="L362:N362"/>
    <mergeCell ref="D549:F549"/>
    <mergeCell ref="C494:J494"/>
    <mergeCell ref="D161:F161"/>
    <mergeCell ref="D550:F550"/>
    <mergeCell ref="L364:N364"/>
    <mergeCell ref="D551:F551"/>
    <mergeCell ref="L551:N551"/>
    <mergeCell ref="L365:N365"/>
    <mergeCell ref="D552:F552"/>
    <mergeCell ref="L552:N552"/>
    <mergeCell ref="D554:F554"/>
    <mergeCell ref="L361:N361"/>
    <mergeCell ref="D159:F159"/>
    <mergeCell ref="D548:F548"/>
    <mergeCell ref="L554:N554"/>
  </mergeCells>
  <pageMargins left="0" right="0" top="0" bottom="0" header="0" footer="0"/>
  <pageSetup firstPageNumber="1" fitToHeight="1" fitToWidth="1" scale="44" useFirstPageNumber="0" orientation="landscape" pageOrder="downThenOver"/>
  <headerFooter>
    <oddFooter>&amp;"Helvetica,Regular"&amp;11&amp;P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